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DieseArbeitsmappe"/>
  <bookViews>
    <workbookView xWindow="-15" yWindow="-15" windowWidth="14520" windowHeight="12240" tabRatio="667"/>
  </bookViews>
  <sheets>
    <sheet name="Beschreibung" sheetId="7" r:id="rId1"/>
    <sheet name="alle Spiele" sheetId="1" r:id="rId2"/>
    <sheet name="Gruppenplatzierung" sheetId="2" r:id="rId3"/>
    <sheet name="KO-Runde" sheetId="3" r:id="rId4"/>
    <sheet name="Tipp-Rangliste" sheetId="6" r:id="rId5"/>
    <sheet name="Punktsystem" sheetId="11" r:id="rId6"/>
    <sheet name="Tipppunkte" sheetId="12" state="hidden" r:id="rId7"/>
    <sheet name="Stammdaten" sheetId="10" state="hidden" r:id="rId8"/>
  </sheets>
  <definedNames>
    <definedName name="AnzahlSpieleA">Gruppenplatzierung!$U$2:$U$5</definedName>
    <definedName name="AnzahlSpieleB">Gruppenplatzierung!$U$6:$U$9</definedName>
    <definedName name="AnzahlSpieleC">Gruppenplatzierung!$U$10:$U$13</definedName>
    <definedName name="AnzahlSpieleD">Gruppenplatzierung!$U$14:$U$17</definedName>
    <definedName name="AnzahlSpieleE">Gruppenplatzierung!$U$18:$U$21</definedName>
    <definedName name="AnzahlSpieleF">Gruppenplatzierung!$U$22:$U$25</definedName>
    <definedName name="AnzahlSpieleG">Gruppenplatzierung!#REF!</definedName>
    <definedName name="AnzahlSpieleH">Gruppenplatzierung!$U$26:$U$26</definedName>
    <definedName name="_xlnm.Print_Area" localSheetId="1">'alle Spiele'!$A$1:$EI$54</definedName>
    <definedName name="_xlnm.Print_Area" localSheetId="2">Gruppenplatzierung!$A$1:$N$26</definedName>
    <definedName name="_xlnm.Print_Area" localSheetId="6">Tipppunkte!$A$1:$EI$54</definedName>
    <definedName name="_xlnm.Print_Titles" localSheetId="1">'alle Spiele'!$A:$S,'alle Spiele'!$1:$3</definedName>
    <definedName name="_xlnm.Print_Titles" localSheetId="6">Tipppunkte!$A:$S,Tipppunkte!$1:$3</definedName>
    <definedName name="PlatzierungenA">Gruppenplatzierung!$AI$2:$AJ$5</definedName>
    <definedName name="PlatzierungenB">Gruppenplatzierung!$AI$6:$AJ$9</definedName>
    <definedName name="PlatzierungenC">Gruppenplatzierung!$AI$10:$AJ$13</definedName>
    <definedName name="PlatzierungenD">Gruppenplatzierung!$AI$14:$AJ$17</definedName>
    <definedName name="PlatzierungenE">Gruppenplatzierung!$AI$18:$AJ$21</definedName>
    <definedName name="PlatzierungenF">Gruppenplatzierung!$AI$22:$AJ$25</definedName>
    <definedName name="PlatzierungenG">Gruppenplatzierung!#REF!</definedName>
    <definedName name="PlatzierungenH">Gruppenplatzierung!$AI$26:$AJ$26</definedName>
    <definedName name="TABLE" localSheetId="1">'alle Spiele'!$C$4:$C$39</definedName>
    <definedName name="TABLE" localSheetId="6">Tipppunkte!$C$4:$C$39</definedName>
    <definedName name="TABLE_2" localSheetId="1">'alle Spiele'!$C$3:$C$39</definedName>
    <definedName name="TABLE_2" localSheetId="6">Tipppunkte!$C$3:$C$39</definedName>
    <definedName name="Teams">Stammdaten!$A$5:$B$36</definedName>
  </definedNames>
  <calcPr calcId="125725"/>
</workbook>
</file>

<file path=xl/calcChain.xml><?xml version="1.0" encoding="utf-8"?>
<calcChain xmlns="http://schemas.openxmlformats.org/spreadsheetml/2006/main">
  <c r="E1" i="1"/>
  <c r="M54" l="1"/>
  <c r="K54"/>
  <c r="M53"/>
  <c r="K53"/>
  <c r="M52"/>
  <c r="K52"/>
  <c r="M51"/>
  <c r="K51"/>
  <c r="M50"/>
  <c r="K50"/>
  <c r="M49"/>
  <c r="K49"/>
  <c r="M48"/>
  <c r="K48"/>
  <c r="M47"/>
  <c r="K47"/>
  <c r="M46"/>
  <c r="K46"/>
  <c r="M45"/>
  <c r="K45"/>
  <c r="M44"/>
  <c r="K44"/>
  <c r="M43"/>
  <c r="K43"/>
  <c r="M42"/>
  <c r="K42"/>
  <c r="M41"/>
  <c r="K41"/>
  <c r="M40"/>
  <c r="K40"/>
  <c r="M39"/>
  <c r="K39"/>
  <c r="M38"/>
  <c r="K38"/>
  <c r="M37"/>
  <c r="K37"/>
  <c r="M36"/>
  <c r="K36"/>
  <c r="M35"/>
  <c r="K35"/>
  <c r="M34"/>
  <c r="K34"/>
  <c r="M33"/>
  <c r="K33"/>
  <c r="M32"/>
  <c r="K32"/>
  <c r="M31"/>
  <c r="K31"/>
  <c r="M30"/>
  <c r="K30"/>
  <c r="M29"/>
  <c r="K29"/>
  <c r="M28"/>
  <c r="K28"/>
  <c r="M27"/>
  <c r="K27"/>
  <c r="M26"/>
  <c r="K26"/>
  <c r="M25"/>
  <c r="K25"/>
  <c r="M24"/>
  <c r="K24"/>
  <c r="M23"/>
  <c r="K23"/>
  <c r="M22"/>
  <c r="K22"/>
  <c r="M21"/>
  <c r="K21"/>
  <c r="M20"/>
  <c r="K20"/>
  <c r="M19"/>
  <c r="K19"/>
  <c r="M18"/>
  <c r="K18"/>
  <c r="M17"/>
  <c r="K17"/>
  <c r="M16"/>
  <c r="K16"/>
  <c r="M15"/>
  <c r="K15"/>
  <c r="M14"/>
  <c r="K14"/>
  <c r="M13"/>
  <c r="K13"/>
  <c r="M12"/>
  <c r="K12"/>
  <c r="M11"/>
  <c r="K11"/>
  <c r="M10"/>
  <c r="K10"/>
  <c r="M9"/>
  <c r="K9"/>
  <c r="M8"/>
  <c r="K8"/>
  <c r="M7"/>
  <c r="K7"/>
  <c r="M6"/>
  <c r="K6"/>
  <c r="M5"/>
  <c r="K5"/>
  <c r="K4"/>
  <c r="M4"/>
  <c r="ED10" i="12" l="1"/>
  <c r="DU10"/>
  <c r="DF10"/>
  <c r="CW10"/>
  <c r="CH10"/>
  <c r="BY10"/>
  <c r="BJ10"/>
  <c r="BA10"/>
  <c r="AL10"/>
  <c r="AC10"/>
  <c r="EG10"/>
  <c r="DR10"/>
  <c r="DI10"/>
  <c r="CT10"/>
  <c r="CK10"/>
  <c r="BV10"/>
  <c r="BM10"/>
  <c r="AX10"/>
  <c r="AO10"/>
  <c r="W10"/>
  <c r="DO10"/>
  <c r="CZ10"/>
  <c r="BS10"/>
  <c r="BD10"/>
  <c r="T10"/>
  <c r="EA10"/>
  <c r="DL10"/>
  <c r="CE10"/>
  <c r="BP10"/>
  <c r="AI10"/>
  <c r="DX10"/>
  <c r="CQ10"/>
  <c r="CB10"/>
  <c r="AU10"/>
  <c r="AF10"/>
  <c r="DC10"/>
  <c r="CN10"/>
  <c r="BG10"/>
  <c r="AR10"/>
  <c r="Z10"/>
  <c r="ED12"/>
  <c r="DU12"/>
  <c r="DF12"/>
  <c r="CW12"/>
  <c r="CH12"/>
  <c r="BY12"/>
  <c r="BJ12"/>
  <c r="BA12"/>
  <c r="AL12"/>
  <c r="AC12"/>
  <c r="EG12"/>
  <c r="DR12"/>
  <c r="DI12"/>
  <c r="CT12"/>
  <c r="CK12"/>
  <c r="BV12"/>
  <c r="BM12"/>
  <c r="AX12"/>
  <c r="AO12"/>
  <c r="W12"/>
  <c r="DX12"/>
  <c r="CQ12"/>
  <c r="CB12"/>
  <c r="AU12"/>
  <c r="AF12"/>
  <c r="DC12"/>
  <c r="CN12"/>
  <c r="BG12"/>
  <c r="AR12"/>
  <c r="Z12"/>
  <c r="DO12"/>
  <c r="CZ12"/>
  <c r="BS12"/>
  <c r="BD12"/>
  <c r="T12"/>
  <c r="EA12"/>
  <c r="DL12"/>
  <c r="CE12"/>
  <c r="BP12"/>
  <c r="AI12"/>
  <c r="ED14"/>
  <c r="DU14"/>
  <c r="DF14"/>
  <c r="CW14"/>
  <c r="CH14"/>
  <c r="BY14"/>
  <c r="BJ14"/>
  <c r="BA14"/>
  <c r="AL14"/>
  <c r="AC14"/>
  <c r="EG14"/>
  <c r="DR14"/>
  <c r="DI14"/>
  <c r="CT14"/>
  <c r="CK14"/>
  <c r="BV14"/>
  <c r="BM14"/>
  <c r="AX14"/>
  <c r="AO14"/>
  <c r="Z14"/>
  <c r="DX14"/>
  <c r="CQ14"/>
  <c r="CB14"/>
  <c r="AU14"/>
  <c r="AF14"/>
  <c r="DC14"/>
  <c r="CN14"/>
  <c r="BG14"/>
  <c r="AR14"/>
  <c r="DO14"/>
  <c r="CZ14"/>
  <c r="BS14"/>
  <c r="BD14"/>
  <c r="W14"/>
  <c r="EA14"/>
  <c r="DL14"/>
  <c r="CE14"/>
  <c r="BP14"/>
  <c r="AI14"/>
  <c r="T14"/>
  <c r="ED16"/>
  <c r="DU16"/>
  <c r="DF16"/>
  <c r="CW16"/>
  <c r="CH16"/>
  <c r="BY16"/>
  <c r="BJ16"/>
  <c r="BA16"/>
  <c r="AL16"/>
  <c r="AC16"/>
  <c r="EG16"/>
  <c r="DR16"/>
  <c r="DI16"/>
  <c r="CT16"/>
  <c r="CK16"/>
  <c r="BV16"/>
  <c r="BM16"/>
  <c r="AX16"/>
  <c r="AO16"/>
  <c r="Z16"/>
  <c r="DX16"/>
  <c r="CQ16"/>
  <c r="CB16"/>
  <c r="AU16"/>
  <c r="AF16"/>
  <c r="DC16"/>
  <c r="CN16"/>
  <c r="BG16"/>
  <c r="AR16"/>
  <c r="DO16"/>
  <c r="CZ16"/>
  <c r="BS16"/>
  <c r="BD16"/>
  <c r="W16"/>
  <c r="EA16"/>
  <c r="DL16"/>
  <c r="CE16"/>
  <c r="BP16"/>
  <c r="AI16"/>
  <c r="T16"/>
  <c r="ED18"/>
  <c r="DU18"/>
  <c r="DF18"/>
  <c r="CW18"/>
  <c r="CH18"/>
  <c r="BY18"/>
  <c r="BJ18"/>
  <c r="BA18"/>
  <c r="AL18"/>
  <c r="AC18"/>
  <c r="EG18"/>
  <c r="DR18"/>
  <c r="DI18"/>
  <c r="CT18"/>
  <c r="CK18"/>
  <c r="BV18"/>
  <c r="BM18"/>
  <c r="AX18"/>
  <c r="AO18"/>
  <c r="Z18"/>
  <c r="DX18"/>
  <c r="CQ18"/>
  <c r="CB18"/>
  <c r="AU18"/>
  <c r="AF18"/>
  <c r="DC18"/>
  <c r="CN18"/>
  <c r="BG18"/>
  <c r="AR18"/>
  <c r="DO18"/>
  <c r="CZ18"/>
  <c r="BS18"/>
  <c r="BD18"/>
  <c r="W18"/>
  <c r="EA18"/>
  <c r="DL18"/>
  <c r="CE18"/>
  <c r="BP18"/>
  <c r="AI18"/>
  <c r="T18"/>
  <c r="EA20"/>
  <c r="DR20"/>
  <c r="DC20"/>
  <c r="CT20"/>
  <c r="CE20"/>
  <c r="BV20"/>
  <c r="BM20"/>
  <c r="AX20"/>
  <c r="AO20"/>
  <c r="Z20"/>
  <c r="EG20"/>
  <c r="DL20"/>
  <c r="CZ20"/>
  <c r="CQ20"/>
  <c r="BS20"/>
  <c r="BJ20"/>
  <c r="AC20"/>
  <c r="T20"/>
  <c r="DF20"/>
  <c r="CW20"/>
  <c r="CK20"/>
  <c r="BP20"/>
  <c r="BD20"/>
  <c r="AI20"/>
  <c r="W20"/>
  <c r="DX20"/>
  <c r="CH20"/>
  <c r="AR20"/>
  <c r="DU20"/>
  <c r="CB20"/>
  <c r="BG20"/>
  <c r="AL20"/>
  <c r="DO20"/>
  <c r="BY20"/>
  <c r="BA20"/>
  <c r="AF20"/>
  <c r="ED20"/>
  <c r="DI20"/>
  <c r="CN20"/>
  <c r="AU20"/>
  <c r="EA22"/>
  <c r="DR22"/>
  <c r="DC22"/>
  <c r="CT22"/>
  <c r="CE22"/>
  <c r="BV22"/>
  <c r="BG22"/>
  <c r="AX22"/>
  <c r="AI22"/>
  <c r="Z22"/>
  <c r="EG22"/>
  <c r="DX22"/>
  <c r="DI22"/>
  <c r="CZ22"/>
  <c r="ED22"/>
  <c r="DO22"/>
  <c r="CK22"/>
  <c r="BP22"/>
  <c r="BD22"/>
  <c r="AU22"/>
  <c r="DF22"/>
  <c r="CQ22"/>
  <c r="BJ22"/>
  <c r="BA22"/>
  <c r="AO22"/>
  <c r="T22"/>
  <c r="CB22"/>
  <c r="AL22"/>
  <c r="CW22"/>
  <c r="BY22"/>
  <c r="AF22"/>
  <c r="DU22"/>
  <c r="CN22"/>
  <c r="BS22"/>
  <c r="AC22"/>
  <c r="DL22"/>
  <c r="CH22"/>
  <c r="BM22"/>
  <c r="AR22"/>
  <c r="W22"/>
  <c r="DU24"/>
  <c r="DL24"/>
  <c r="CW24"/>
  <c r="CN24"/>
  <c r="BY24"/>
  <c r="BP24"/>
  <c r="EA24"/>
  <c r="DR24"/>
  <c r="DC24"/>
  <c r="CT24"/>
  <c r="CE24"/>
  <c r="BV24"/>
  <c r="BG24"/>
  <c r="BA24"/>
  <c r="AU24"/>
  <c r="AO24"/>
  <c r="AI24"/>
  <c r="AC24"/>
  <c r="W24"/>
  <c r="DX24"/>
  <c r="DI24"/>
  <c r="CB24"/>
  <c r="BM24"/>
  <c r="EG24"/>
  <c r="CZ24"/>
  <c r="CK24"/>
  <c r="ED24"/>
  <c r="BS24"/>
  <c r="AR24"/>
  <c r="T24"/>
  <c r="CQ24"/>
  <c r="BJ24"/>
  <c r="AL24"/>
  <c r="DO24"/>
  <c r="CH24"/>
  <c r="BD24"/>
  <c r="AF24"/>
  <c r="DF24"/>
  <c r="AX24"/>
  <c r="Z24"/>
  <c r="DU26"/>
  <c r="DL26"/>
  <c r="CW26"/>
  <c r="CN26"/>
  <c r="BY26"/>
  <c r="BP26"/>
  <c r="BA26"/>
  <c r="AR26"/>
  <c r="AC26"/>
  <c r="T26"/>
  <c r="EA26"/>
  <c r="DR26"/>
  <c r="DC26"/>
  <c r="CT26"/>
  <c r="CE26"/>
  <c r="BV26"/>
  <c r="BG26"/>
  <c r="AX26"/>
  <c r="AI26"/>
  <c r="Z26"/>
  <c r="DX26"/>
  <c r="DI26"/>
  <c r="CB26"/>
  <c r="BM26"/>
  <c r="AF26"/>
  <c r="EG26"/>
  <c r="CZ26"/>
  <c r="CK26"/>
  <c r="BD26"/>
  <c r="AO26"/>
  <c r="DO26"/>
  <c r="CH26"/>
  <c r="W26"/>
  <c r="DF26"/>
  <c r="AU26"/>
  <c r="ED26"/>
  <c r="BS26"/>
  <c r="AL26"/>
  <c r="CQ26"/>
  <c r="BJ26"/>
  <c r="DU28"/>
  <c r="DL28"/>
  <c r="CW28"/>
  <c r="CN28"/>
  <c r="BY28"/>
  <c r="BP28"/>
  <c r="BA28"/>
  <c r="AR28"/>
  <c r="AC28"/>
  <c r="T28"/>
  <c r="EA28"/>
  <c r="DR28"/>
  <c r="DC28"/>
  <c r="CT28"/>
  <c r="CE28"/>
  <c r="BV28"/>
  <c r="BG28"/>
  <c r="AX28"/>
  <c r="AI28"/>
  <c r="Z28"/>
  <c r="DX28"/>
  <c r="DI28"/>
  <c r="CB28"/>
  <c r="BM28"/>
  <c r="AF28"/>
  <c r="EG28"/>
  <c r="CZ28"/>
  <c r="CK28"/>
  <c r="BD28"/>
  <c r="AO28"/>
  <c r="ED28"/>
  <c r="BS28"/>
  <c r="AL28"/>
  <c r="CQ28"/>
  <c r="BJ28"/>
  <c r="DO28"/>
  <c r="CH28"/>
  <c r="W28"/>
  <c r="DF28"/>
  <c r="AU28"/>
  <c r="DU30"/>
  <c r="DL30"/>
  <c r="CW30"/>
  <c r="CN30"/>
  <c r="BY30"/>
  <c r="BP30"/>
  <c r="BA30"/>
  <c r="AR30"/>
  <c r="AC30"/>
  <c r="T30"/>
  <c r="EA30"/>
  <c r="DR30"/>
  <c r="DC30"/>
  <c r="CT30"/>
  <c r="CE30"/>
  <c r="BV30"/>
  <c r="BG30"/>
  <c r="AX30"/>
  <c r="AI30"/>
  <c r="Z30"/>
  <c r="DX30"/>
  <c r="DI30"/>
  <c r="CB30"/>
  <c r="BM30"/>
  <c r="AF30"/>
  <c r="EG30"/>
  <c r="CZ30"/>
  <c r="CK30"/>
  <c r="BD30"/>
  <c r="AO30"/>
  <c r="DO30"/>
  <c r="CH30"/>
  <c r="W30"/>
  <c r="DF30"/>
  <c r="AU30"/>
  <c r="ED30"/>
  <c r="BS30"/>
  <c r="AL30"/>
  <c r="CQ30"/>
  <c r="BJ30"/>
  <c r="DU32"/>
  <c r="DL32"/>
  <c r="CW32"/>
  <c r="CN32"/>
  <c r="BY32"/>
  <c r="BP32"/>
  <c r="BA32"/>
  <c r="AR32"/>
  <c r="AC32"/>
  <c r="T32"/>
  <c r="EA32"/>
  <c r="DR32"/>
  <c r="DC32"/>
  <c r="CT32"/>
  <c r="CE32"/>
  <c r="BV32"/>
  <c r="BG32"/>
  <c r="AX32"/>
  <c r="AI32"/>
  <c r="Z32"/>
  <c r="DX32"/>
  <c r="DI32"/>
  <c r="CB32"/>
  <c r="BM32"/>
  <c r="AF32"/>
  <c r="EG32"/>
  <c r="CZ32"/>
  <c r="CK32"/>
  <c r="BD32"/>
  <c r="AO32"/>
  <c r="ED32"/>
  <c r="DO32"/>
  <c r="CH32"/>
  <c r="BS32"/>
  <c r="AL32"/>
  <c r="W32"/>
  <c r="BJ32"/>
  <c r="DF32"/>
  <c r="AU32"/>
  <c r="CQ32"/>
  <c r="EG34"/>
  <c r="DX34"/>
  <c r="DI34"/>
  <c r="CZ34"/>
  <c r="ED34"/>
  <c r="DU34"/>
  <c r="CN34"/>
  <c r="BY34"/>
  <c r="BP34"/>
  <c r="BA34"/>
  <c r="AR34"/>
  <c r="AC34"/>
  <c r="T34"/>
  <c r="DR34"/>
  <c r="DF34"/>
  <c r="CW34"/>
  <c r="CE34"/>
  <c r="BV34"/>
  <c r="BG34"/>
  <c r="AX34"/>
  <c r="AI34"/>
  <c r="Z34"/>
  <c r="DO34"/>
  <c r="CT34"/>
  <c r="CB34"/>
  <c r="BM34"/>
  <c r="AF34"/>
  <c r="EA34"/>
  <c r="CK34"/>
  <c r="BD34"/>
  <c r="AO34"/>
  <c r="DC34"/>
  <c r="CH34"/>
  <c r="BS34"/>
  <c r="AL34"/>
  <c r="W34"/>
  <c r="CQ34"/>
  <c r="BJ34"/>
  <c r="DL34"/>
  <c r="AU34"/>
  <c r="EG36"/>
  <c r="DX36"/>
  <c r="DI36"/>
  <c r="CZ36"/>
  <c r="CK36"/>
  <c r="CB36"/>
  <c r="BM36"/>
  <c r="BD36"/>
  <c r="AO36"/>
  <c r="AF36"/>
  <c r="EA36"/>
  <c r="DO36"/>
  <c r="CT36"/>
  <c r="CH36"/>
  <c r="BY36"/>
  <c r="AR36"/>
  <c r="AI36"/>
  <c r="W36"/>
  <c r="DL36"/>
  <c r="DC36"/>
  <c r="CQ36"/>
  <c r="BV36"/>
  <c r="BJ36"/>
  <c r="BA36"/>
  <c r="T36"/>
  <c r="ED36"/>
  <c r="CN36"/>
  <c r="BS36"/>
  <c r="AX36"/>
  <c r="AC36"/>
  <c r="DU36"/>
  <c r="CE36"/>
  <c r="AL36"/>
  <c r="DR36"/>
  <c r="CW36"/>
  <c r="BG36"/>
  <c r="DF36"/>
  <c r="Z36"/>
  <c r="BP36"/>
  <c r="AU36"/>
  <c r="EA38"/>
  <c r="DR38"/>
  <c r="DC38"/>
  <c r="CT38"/>
  <c r="CE38"/>
  <c r="BV38"/>
  <c r="BG38"/>
  <c r="AX38"/>
  <c r="AI38"/>
  <c r="Z38"/>
  <c r="ED38"/>
  <c r="DU38"/>
  <c r="DI38"/>
  <c r="CN38"/>
  <c r="CB38"/>
  <c r="BS38"/>
  <c r="AL38"/>
  <c r="AC38"/>
  <c r="DF38"/>
  <c r="BP38"/>
  <c r="AO38"/>
  <c r="EG38"/>
  <c r="CQ38"/>
  <c r="BM38"/>
  <c r="BA38"/>
  <c r="W38"/>
  <c r="CZ38"/>
  <c r="BY38"/>
  <c r="AU38"/>
  <c r="T38"/>
  <c r="DO38"/>
  <c r="CK38"/>
  <c r="BJ38"/>
  <c r="AF38"/>
  <c r="DL38"/>
  <c r="CH38"/>
  <c r="BD38"/>
  <c r="AR38"/>
  <c r="DX38"/>
  <c r="CW38"/>
  <c r="EA40"/>
  <c r="DR40"/>
  <c r="DC40"/>
  <c r="CT40"/>
  <c r="CE40"/>
  <c r="BV40"/>
  <c r="BG40"/>
  <c r="AX40"/>
  <c r="AI40"/>
  <c r="Z40"/>
  <c r="DX40"/>
  <c r="DO40"/>
  <c r="CH40"/>
  <c r="BY40"/>
  <c r="BM40"/>
  <c r="AR40"/>
  <c r="AF40"/>
  <c r="W40"/>
  <c r="DI40"/>
  <c r="CW40"/>
  <c r="BS40"/>
  <c r="BD40"/>
  <c r="AO40"/>
  <c r="AC40"/>
  <c r="EG40"/>
  <c r="DU40"/>
  <c r="DF40"/>
  <c r="CQ40"/>
  <c r="CB40"/>
  <c r="BP40"/>
  <c r="BA40"/>
  <c r="AL40"/>
  <c r="CN40"/>
  <c r="BJ40"/>
  <c r="ED40"/>
  <c r="CZ40"/>
  <c r="T40"/>
  <c r="AU40"/>
  <c r="DL40"/>
  <c r="CK40"/>
  <c r="EA42"/>
  <c r="DR42"/>
  <c r="DC42"/>
  <c r="CT42"/>
  <c r="CE42"/>
  <c r="BV42"/>
  <c r="BG42"/>
  <c r="AX42"/>
  <c r="AI42"/>
  <c r="Z42"/>
  <c r="ED42"/>
  <c r="DU42"/>
  <c r="DI42"/>
  <c r="CN42"/>
  <c r="CB42"/>
  <c r="BS42"/>
  <c r="AL42"/>
  <c r="AC42"/>
  <c r="DF42"/>
  <c r="CW42"/>
  <c r="CK42"/>
  <c r="BP42"/>
  <c r="BD42"/>
  <c r="AU42"/>
  <c r="DO42"/>
  <c r="BY42"/>
  <c r="AF42"/>
  <c r="EG42"/>
  <c r="DL42"/>
  <c r="CQ42"/>
  <c r="BA42"/>
  <c r="BM42"/>
  <c r="W42"/>
  <c r="CZ42"/>
  <c r="BJ42"/>
  <c r="T42"/>
  <c r="DX42"/>
  <c r="CH42"/>
  <c r="AR42"/>
  <c r="AO42"/>
  <c r="EG44"/>
  <c r="DX44"/>
  <c r="DI44"/>
  <c r="CZ44"/>
  <c r="CK44"/>
  <c r="CB44"/>
  <c r="BM44"/>
  <c r="BD44"/>
  <c r="AO44"/>
  <c r="AF44"/>
  <c r="DL44"/>
  <c r="DC44"/>
  <c r="CQ44"/>
  <c r="BV44"/>
  <c r="BJ44"/>
  <c r="BA44"/>
  <c r="T44"/>
  <c r="EA44"/>
  <c r="CW44"/>
  <c r="CH44"/>
  <c r="BS44"/>
  <c r="BG44"/>
  <c r="AR44"/>
  <c r="AC44"/>
  <c r="DU44"/>
  <c r="DF44"/>
  <c r="CT44"/>
  <c r="CE44"/>
  <c r="BP44"/>
  <c r="AL44"/>
  <c r="Z44"/>
  <c r="DR44"/>
  <c r="CN44"/>
  <c r="DO44"/>
  <c r="AI44"/>
  <c r="ED44"/>
  <c r="W44"/>
  <c r="BY44"/>
  <c r="AX44"/>
  <c r="AU44"/>
  <c r="EG46"/>
  <c r="EA46"/>
  <c r="DU46"/>
  <c r="DO46"/>
  <c r="DI46"/>
  <c r="DC46"/>
  <c r="CW46"/>
  <c r="CQ46"/>
  <c r="CK46"/>
  <c r="CE46"/>
  <c r="BY46"/>
  <c r="BS46"/>
  <c r="BM46"/>
  <c r="BG46"/>
  <c r="BA46"/>
  <c r="AU46"/>
  <c r="AO46"/>
  <c r="AI46"/>
  <c r="AC46"/>
  <c r="W46"/>
  <c r="DR46"/>
  <c r="CT46"/>
  <c r="DL46"/>
  <c r="CZ46"/>
  <c r="BV46"/>
  <c r="AX46"/>
  <c r="Z46"/>
  <c r="DF46"/>
  <c r="CB46"/>
  <c r="AL46"/>
  <c r="DX46"/>
  <c r="BD46"/>
  <c r="AR46"/>
  <c r="CH46"/>
  <c r="BP46"/>
  <c r="ED46"/>
  <c r="CN46"/>
  <c r="BJ46"/>
  <c r="AF46"/>
  <c r="T46"/>
  <c r="EG48"/>
  <c r="DR48"/>
  <c r="DI48"/>
  <c r="CT48"/>
  <c r="CK48"/>
  <c r="CB48"/>
  <c r="BM48"/>
  <c r="BD48"/>
  <c r="AO48"/>
  <c r="AF48"/>
  <c r="EA48"/>
  <c r="DO48"/>
  <c r="DF48"/>
  <c r="CH48"/>
  <c r="BY48"/>
  <c r="AR48"/>
  <c r="AI48"/>
  <c r="W48"/>
  <c r="DX48"/>
  <c r="DL48"/>
  <c r="CW48"/>
  <c r="BS48"/>
  <c r="BG48"/>
  <c r="AC48"/>
  <c r="CZ48"/>
  <c r="CE48"/>
  <c r="BJ48"/>
  <c r="AU48"/>
  <c r="Z48"/>
  <c r="ED48"/>
  <c r="DC48"/>
  <c r="BA48"/>
  <c r="DU48"/>
  <c r="BV48"/>
  <c r="T48"/>
  <c r="BP48"/>
  <c r="CQ48"/>
  <c r="CN48"/>
  <c r="AX48"/>
  <c r="AL48"/>
  <c r="EA50"/>
  <c r="DL50"/>
  <c r="DC50"/>
  <c r="CN50"/>
  <c r="CE50"/>
  <c r="BP50"/>
  <c r="BG50"/>
  <c r="AR50"/>
  <c r="AI50"/>
  <c r="T50"/>
  <c r="ED50"/>
  <c r="DR50"/>
  <c r="CW50"/>
  <c r="CK50"/>
  <c r="CB50"/>
  <c r="AU50"/>
  <c r="AL50"/>
  <c r="Z50"/>
  <c r="EG50"/>
  <c r="DU50"/>
  <c r="DF50"/>
  <c r="CQ50"/>
  <c r="BM50"/>
  <c r="BA50"/>
  <c r="W50"/>
  <c r="DI50"/>
  <c r="BV50"/>
  <c r="BD50"/>
  <c r="CH50"/>
  <c r="BJ50"/>
  <c r="AF50"/>
  <c r="BY50"/>
  <c r="CZ50"/>
  <c r="BS50"/>
  <c r="AO50"/>
  <c r="DX50"/>
  <c r="DO50"/>
  <c r="AX50"/>
  <c r="CT50"/>
  <c r="AC50"/>
  <c r="EA52"/>
  <c r="DL52"/>
  <c r="DC52"/>
  <c r="CN52"/>
  <c r="CE52"/>
  <c r="BP52"/>
  <c r="BG52"/>
  <c r="AR52"/>
  <c r="AI52"/>
  <c r="T52"/>
  <c r="EG52"/>
  <c r="DX52"/>
  <c r="CQ52"/>
  <c r="CH52"/>
  <c r="BV52"/>
  <c r="BA52"/>
  <c r="AO52"/>
  <c r="AF52"/>
  <c r="DU52"/>
  <c r="CT52"/>
  <c r="BD52"/>
  <c r="Z52"/>
  <c r="DO52"/>
  <c r="CW52"/>
  <c r="CB52"/>
  <c r="BJ52"/>
  <c r="W52"/>
  <c r="DR52"/>
  <c r="BS52"/>
  <c r="AU52"/>
  <c r="DF52"/>
  <c r="BY52"/>
  <c r="AL52"/>
  <c r="ED52"/>
  <c r="CZ52"/>
  <c r="BM52"/>
  <c r="CK52"/>
  <c r="AC52"/>
  <c r="DI52"/>
  <c r="AX52"/>
  <c r="CK54"/>
  <c r="CE54"/>
  <c r="BP54"/>
  <c r="BG54"/>
  <c r="AR54"/>
  <c r="AI54"/>
  <c r="T54"/>
  <c r="EG54"/>
  <c r="DR54"/>
  <c r="DI54"/>
  <c r="CT54"/>
  <c r="CB54"/>
  <c r="AU54"/>
  <c r="AL54"/>
  <c r="Z54"/>
  <c r="DX54"/>
  <c r="DC54"/>
  <c r="CQ54"/>
  <c r="BS54"/>
  <c r="BD54"/>
  <c r="AO54"/>
  <c r="AC54"/>
  <c r="EA54"/>
  <c r="DL54"/>
  <c r="CW54"/>
  <c r="CH54"/>
  <c r="BM54"/>
  <c r="AX54"/>
  <c r="AF54"/>
  <c r="CZ54"/>
  <c r="BJ54"/>
  <c r="DU54"/>
  <c r="BV54"/>
  <c r="DO54"/>
  <c r="W54"/>
  <c r="BA54"/>
  <c r="DF54"/>
  <c r="ED54"/>
  <c r="CN54"/>
  <c r="BY54"/>
  <c r="EG11"/>
  <c r="DR11"/>
  <c r="DI11"/>
  <c r="CT11"/>
  <c r="CK11"/>
  <c r="BV11"/>
  <c r="BM11"/>
  <c r="AX11"/>
  <c r="AO11"/>
  <c r="W11"/>
  <c r="ED11"/>
  <c r="DU11"/>
  <c r="DF11"/>
  <c r="CW11"/>
  <c r="CH11"/>
  <c r="BY11"/>
  <c r="BJ11"/>
  <c r="BA11"/>
  <c r="AL11"/>
  <c r="AC11"/>
  <c r="EA11"/>
  <c r="DL11"/>
  <c r="CE11"/>
  <c r="BP11"/>
  <c r="AI11"/>
  <c r="DX11"/>
  <c r="CQ11"/>
  <c r="CB11"/>
  <c r="AU11"/>
  <c r="AF11"/>
  <c r="DC11"/>
  <c r="CN11"/>
  <c r="BG11"/>
  <c r="AR11"/>
  <c r="Z11"/>
  <c r="DO11"/>
  <c r="CZ11"/>
  <c r="BS11"/>
  <c r="BD11"/>
  <c r="T11"/>
  <c r="ED13"/>
  <c r="DU13"/>
  <c r="DF13"/>
  <c r="CW13"/>
  <c r="CH13"/>
  <c r="BY13"/>
  <c r="BJ13"/>
  <c r="BA13"/>
  <c r="AL13"/>
  <c r="AC13"/>
  <c r="EG13"/>
  <c r="DR13"/>
  <c r="DI13"/>
  <c r="CT13"/>
  <c r="CK13"/>
  <c r="BV13"/>
  <c r="BM13"/>
  <c r="AX13"/>
  <c r="AO13"/>
  <c r="Z13"/>
  <c r="DO13"/>
  <c r="CZ13"/>
  <c r="BS13"/>
  <c r="BD13"/>
  <c r="W13"/>
  <c r="EA13"/>
  <c r="DL13"/>
  <c r="CE13"/>
  <c r="BP13"/>
  <c r="AI13"/>
  <c r="T13"/>
  <c r="DX13"/>
  <c r="CQ13"/>
  <c r="CB13"/>
  <c r="AU13"/>
  <c r="AF13"/>
  <c r="DC13"/>
  <c r="CN13"/>
  <c r="BG13"/>
  <c r="AR13"/>
  <c r="ED15"/>
  <c r="DU15"/>
  <c r="DF15"/>
  <c r="CW15"/>
  <c r="CH15"/>
  <c r="BY15"/>
  <c r="BJ15"/>
  <c r="BA15"/>
  <c r="AL15"/>
  <c r="AC15"/>
  <c r="EG15"/>
  <c r="DR15"/>
  <c r="DI15"/>
  <c r="CT15"/>
  <c r="CK15"/>
  <c r="BV15"/>
  <c r="BM15"/>
  <c r="AX15"/>
  <c r="AO15"/>
  <c r="Z15"/>
  <c r="DO15"/>
  <c r="CZ15"/>
  <c r="BS15"/>
  <c r="BD15"/>
  <c r="W15"/>
  <c r="EA15"/>
  <c r="DL15"/>
  <c r="CE15"/>
  <c r="BP15"/>
  <c r="AI15"/>
  <c r="T15"/>
  <c r="DX15"/>
  <c r="CQ15"/>
  <c r="CB15"/>
  <c r="AU15"/>
  <c r="AF15"/>
  <c r="DC15"/>
  <c r="CN15"/>
  <c r="BG15"/>
  <c r="AR15"/>
  <c r="ED17"/>
  <c r="DU17"/>
  <c r="DF17"/>
  <c r="CW17"/>
  <c r="CH17"/>
  <c r="BY17"/>
  <c r="BJ17"/>
  <c r="BA17"/>
  <c r="AL17"/>
  <c r="AC17"/>
  <c r="EG17"/>
  <c r="DR17"/>
  <c r="DI17"/>
  <c r="CT17"/>
  <c r="CK17"/>
  <c r="BV17"/>
  <c r="BM17"/>
  <c r="AX17"/>
  <c r="AO17"/>
  <c r="Z17"/>
  <c r="DO17"/>
  <c r="CZ17"/>
  <c r="BS17"/>
  <c r="BD17"/>
  <c r="W17"/>
  <c r="EA17"/>
  <c r="DL17"/>
  <c r="CE17"/>
  <c r="BP17"/>
  <c r="AI17"/>
  <c r="T17"/>
  <c r="DX17"/>
  <c r="CQ17"/>
  <c r="CB17"/>
  <c r="AU17"/>
  <c r="AF17"/>
  <c r="DC17"/>
  <c r="CN17"/>
  <c r="BG17"/>
  <c r="AR17"/>
  <c r="EG19"/>
  <c r="DR19"/>
  <c r="DI19"/>
  <c r="CT19"/>
  <c r="CK19"/>
  <c r="BV19"/>
  <c r="BM19"/>
  <c r="DX19"/>
  <c r="DC19"/>
  <c r="CQ19"/>
  <c r="CH19"/>
  <c r="BA19"/>
  <c r="AL19"/>
  <c r="AC19"/>
  <c r="ED19"/>
  <c r="CW19"/>
  <c r="CN19"/>
  <c r="CB19"/>
  <c r="BG19"/>
  <c r="AX19"/>
  <c r="AO19"/>
  <c r="Z19"/>
  <c r="DO19"/>
  <c r="BY19"/>
  <c r="BD19"/>
  <c r="W19"/>
  <c r="DL19"/>
  <c r="BS19"/>
  <c r="AI19"/>
  <c r="T19"/>
  <c r="EA19"/>
  <c r="DF19"/>
  <c r="BP19"/>
  <c r="AU19"/>
  <c r="AF19"/>
  <c r="DU19"/>
  <c r="CZ19"/>
  <c r="CE19"/>
  <c r="BJ19"/>
  <c r="AR19"/>
  <c r="EA21"/>
  <c r="DR21"/>
  <c r="DC21"/>
  <c r="CT21"/>
  <c r="CE21"/>
  <c r="BV21"/>
  <c r="BG21"/>
  <c r="AX21"/>
  <c r="AI21"/>
  <c r="Z21"/>
  <c r="ED21"/>
  <c r="DU21"/>
  <c r="DI21"/>
  <c r="CN21"/>
  <c r="CB21"/>
  <c r="BS21"/>
  <c r="AL21"/>
  <c r="AC21"/>
  <c r="DX21"/>
  <c r="DO21"/>
  <c r="CH21"/>
  <c r="BY21"/>
  <c r="BM21"/>
  <c r="AR21"/>
  <c r="AF21"/>
  <c r="W21"/>
  <c r="EG21"/>
  <c r="DL21"/>
  <c r="CQ21"/>
  <c r="BA21"/>
  <c r="DF21"/>
  <c r="CK21"/>
  <c r="BP21"/>
  <c r="AU21"/>
  <c r="CZ21"/>
  <c r="BJ21"/>
  <c r="AO21"/>
  <c r="T21"/>
  <c r="CW21"/>
  <c r="BD21"/>
  <c r="DC23"/>
  <c r="CT23"/>
  <c r="CE23"/>
  <c r="BV23"/>
  <c r="BG23"/>
  <c r="AX23"/>
  <c r="AI23"/>
  <c r="Z23"/>
  <c r="EG23"/>
  <c r="EA23"/>
  <c r="DU23"/>
  <c r="DO23"/>
  <c r="DI23"/>
  <c r="CZ23"/>
  <c r="CK23"/>
  <c r="CB23"/>
  <c r="BM23"/>
  <c r="BD23"/>
  <c r="AO23"/>
  <c r="AF23"/>
  <c r="DF23"/>
  <c r="CQ23"/>
  <c r="BJ23"/>
  <c r="AU23"/>
  <c r="CH23"/>
  <c r="BS23"/>
  <c r="AL23"/>
  <c r="W23"/>
  <c r="DL23"/>
  <c r="BA23"/>
  <c r="T23"/>
  <c r="ED23"/>
  <c r="BY23"/>
  <c r="AR23"/>
  <c r="DX23"/>
  <c r="CW23"/>
  <c r="BP23"/>
  <c r="DR23"/>
  <c r="CN23"/>
  <c r="AC23"/>
  <c r="DU25"/>
  <c r="DL25"/>
  <c r="CW25"/>
  <c r="CN25"/>
  <c r="BY25"/>
  <c r="BP25"/>
  <c r="BA25"/>
  <c r="AR25"/>
  <c r="AC25"/>
  <c r="T25"/>
  <c r="EA25"/>
  <c r="DR25"/>
  <c r="DC25"/>
  <c r="CT25"/>
  <c r="CE25"/>
  <c r="BV25"/>
  <c r="BG25"/>
  <c r="AX25"/>
  <c r="AI25"/>
  <c r="Z25"/>
  <c r="EG25"/>
  <c r="CZ25"/>
  <c r="CK25"/>
  <c r="BD25"/>
  <c r="AO25"/>
  <c r="DX25"/>
  <c r="DI25"/>
  <c r="CB25"/>
  <c r="BM25"/>
  <c r="AF25"/>
  <c r="DF25"/>
  <c r="AU25"/>
  <c r="ED25"/>
  <c r="BS25"/>
  <c r="AL25"/>
  <c r="CQ25"/>
  <c r="BJ25"/>
  <c r="DO25"/>
  <c r="CH25"/>
  <c r="W25"/>
  <c r="DU27"/>
  <c r="DL27"/>
  <c r="CW27"/>
  <c r="CN27"/>
  <c r="BY27"/>
  <c r="BP27"/>
  <c r="BA27"/>
  <c r="AR27"/>
  <c r="AC27"/>
  <c r="T27"/>
  <c r="EA27"/>
  <c r="DR27"/>
  <c r="DC27"/>
  <c r="CT27"/>
  <c r="CE27"/>
  <c r="BV27"/>
  <c r="BG27"/>
  <c r="AX27"/>
  <c r="AI27"/>
  <c r="Z27"/>
  <c r="EG27"/>
  <c r="CZ27"/>
  <c r="CK27"/>
  <c r="BD27"/>
  <c r="AO27"/>
  <c r="DX27"/>
  <c r="DI27"/>
  <c r="CB27"/>
  <c r="BM27"/>
  <c r="AF27"/>
  <c r="CQ27"/>
  <c r="BJ27"/>
  <c r="DO27"/>
  <c r="CH27"/>
  <c r="W27"/>
  <c r="DF27"/>
  <c r="AU27"/>
  <c r="ED27"/>
  <c r="BS27"/>
  <c r="AL27"/>
  <c r="DU29"/>
  <c r="DL29"/>
  <c r="CW29"/>
  <c r="CN29"/>
  <c r="BY29"/>
  <c r="BP29"/>
  <c r="BA29"/>
  <c r="AR29"/>
  <c r="AC29"/>
  <c r="T29"/>
  <c r="EA29"/>
  <c r="DR29"/>
  <c r="DC29"/>
  <c r="CT29"/>
  <c r="CE29"/>
  <c r="BV29"/>
  <c r="BG29"/>
  <c r="AX29"/>
  <c r="AI29"/>
  <c r="Z29"/>
  <c r="EG29"/>
  <c r="CZ29"/>
  <c r="CK29"/>
  <c r="BD29"/>
  <c r="AO29"/>
  <c r="DX29"/>
  <c r="DI29"/>
  <c r="CB29"/>
  <c r="BM29"/>
  <c r="AF29"/>
  <c r="DF29"/>
  <c r="AU29"/>
  <c r="ED29"/>
  <c r="BS29"/>
  <c r="AL29"/>
  <c r="CQ29"/>
  <c r="BJ29"/>
  <c r="DO29"/>
  <c r="CH29"/>
  <c r="W29"/>
  <c r="DU31"/>
  <c r="DL31"/>
  <c r="CW31"/>
  <c r="CN31"/>
  <c r="BY31"/>
  <c r="BP31"/>
  <c r="BA31"/>
  <c r="AR31"/>
  <c r="AC31"/>
  <c r="T31"/>
  <c r="EA31"/>
  <c r="DR31"/>
  <c r="DC31"/>
  <c r="CT31"/>
  <c r="CE31"/>
  <c r="BV31"/>
  <c r="BG31"/>
  <c r="AX31"/>
  <c r="AI31"/>
  <c r="Z31"/>
  <c r="EG31"/>
  <c r="CZ31"/>
  <c r="CK31"/>
  <c r="BD31"/>
  <c r="AO31"/>
  <c r="DX31"/>
  <c r="DI31"/>
  <c r="CB31"/>
  <c r="BM31"/>
  <c r="AF31"/>
  <c r="DF31"/>
  <c r="CQ31"/>
  <c r="BJ31"/>
  <c r="ED31"/>
  <c r="BS31"/>
  <c r="DO31"/>
  <c r="W31"/>
  <c r="AU31"/>
  <c r="CH31"/>
  <c r="AL31"/>
  <c r="DU33"/>
  <c r="DL33"/>
  <c r="CW33"/>
  <c r="CN33"/>
  <c r="BY33"/>
  <c r="BP33"/>
  <c r="BA33"/>
  <c r="AR33"/>
  <c r="AC33"/>
  <c r="T33"/>
  <c r="EA33"/>
  <c r="DR33"/>
  <c r="DC33"/>
  <c r="CT33"/>
  <c r="CE33"/>
  <c r="BV33"/>
  <c r="BG33"/>
  <c r="AX33"/>
  <c r="AI33"/>
  <c r="Z33"/>
  <c r="EG33"/>
  <c r="CZ33"/>
  <c r="CK33"/>
  <c r="BD33"/>
  <c r="AO33"/>
  <c r="DX33"/>
  <c r="DI33"/>
  <c r="CB33"/>
  <c r="BM33"/>
  <c r="AF33"/>
  <c r="DF33"/>
  <c r="CQ33"/>
  <c r="BJ33"/>
  <c r="AU33"/>
  <c r="CH33"/>
  <c r="W33"/>
  <c r="ED33"/>
  <c r="BS33"/>
  <c r="DO33"/>
  <c r="AL33"/>
  <c r="EG35"/>
  <c r="DX35"/>
  <c r="DI35"/>
  <c r="CZ35"/>
  <c r="CK35"/>
  <c r="CB35"/>
  <c r="BM35"/>
  <c r="BD35"/>
  <c r="AO35"/>
  <c r="AF35"/>
  <c r="DR35"/>
  <c r="DF35"/>
  <c r="CW35"/>
  <c r="BP35"/>
  <c r="BG35"/>
  <c r="AU35"/>
  <c r="Z35"/>
  <c r="EA35"/>
  <c r="DO35"/>
  <c r="CT35"/>
  <c r="CH35"/>
  <c r="BY35"/>
  <c r="AR35"/>
  <c r="AI35"/>
  <c r="W35"/>
  <c r="DC35"/>
  <c r="BJ35"/>
  <c r="T35"/>
  <c r="DL35"/>
  <c r="CQ35"/>
  <c r="BV35"/>
  <c r="BA35"/>
  <c r="ED35"/>
  <c r="CN35"/>
  <c r="BS35"/>
  <c r="AX35"/>
  <c r="AC35"/>
  <c r="DU35"/>
  <c r="AL35"/>
  <c r="CE35"/>
  <c r="EA37"/>
  <c r="DR37"/>
  <c r="DC37"/>
  <c r="CT37"/>
  <c r="CE37"/>
  <c r="BV37"/>
  <c r="EG37"/>
  <c r="DL37"/>
  <c r="CZ37"/>
  <c r="CQ37"/>
  <c r="BM37"/>
  <c r="BD37"/>
  <c r="AO37"/>
  <c r="AF37"/>
  <c r="DO37"/>
  <c r="CK37"/>
  <c r="BY37"/>
  <c r="BJ37"/>
  <c r="BA37"/>
  <c r="T37"/>
  <c r="DX37"/>
  <c r="DI37"/>
  <c r="CW37"/>
  <c r="CH37"/>
  <c r="BS37"/>
  <c r="AX37"/>
  <c r="AL37"/>
  <c r="AC37"/>
  <c r="DF37"/>
  <c r="CB37"/>
  <c r="BG37"/>
  <c r="DU37"/>
  <c r="BP37"/>
  <c r="AU37"/>
  <c r="Z37"/>
  <c r="CN37"/>
  <c r="AR37"/>
  <c r="W37"/>
  <c r="ED37"/>
  <c r="AI37"/>
  <c r="EA39"/>
  <c r="DR39"/>
  <c r="DC39"/>
  <c r="CT39"/>
  <c r="CE39"/>
  <c r="BV39"/>
  <c r="BG39"/>
  <c r="AX39"/>
  <c r="AI39"/>
  <c r="Z39"/>
  <c r="DF39"/>
  <c r="CW39"/>
  <c r="CK39"/>
  <c r="BP39"/>
  <c r="BD39"/>
  <c r="AU39"/>
  <c r="ED39"/>
  <c r="DO39"/>
  <c r="CZ39"/>
  <c r="CN39"/>
  <c r="BY39"/>
  <c r="BJ39"/>
  <c r="AF39"/>
  <c r="T39"/>
  <c r="DX39"/>
  <c r="DL39"/>
  <c r="CH39"/>
  <c r="AR39"/>
  <c r="BS39"/>
  <c r="AO39"/>
  <c r="DI39"/>
  <c r="AC39"/>
  <c r="EG39"/>
  <c r="CB39"/>
  <c r="BA39"/>
  <c r="W39"/>
  <c r="BM39"/>
  <c r="AL39"/>
  <c r="DU39"/>
  <c r="CQ39"/>
  <c r="EA41"/>
  <c r="DR41"/>
  <c r="DC41"/>
  <c r="CT41"/>
  <c r="CE41"/>
  <c r="BV41"/>
  <c r="BG41"/>
  <c r="AX41"/>
  <c r="AI41"/>
  <c r="Z41"/>
  <c r="EG41"/>
  <c r="DL41"/>
  <c r="CZ41"/>
  <c r="CQ41"/>
  <c r="BJ41"/>
  <c r="BA41"/>
  <c r="AO41"/>
  <c r="T41"/>
  <c r="ED41"/>
  <c r="CN41"/>
  <c r="BM41"/>
  <c r="W41"/>
  <c r="DO41"/>
  <c r="CK41"/>
  <c r="BY41"/>
  <c r="AU41"/>
  <c r="AF41"/>
  <c r="DI41"/>
  <c r="CH41"/>
  <c r="BD41"/>
  <c r="AC41"/>
  <c r="DX41"/>
  <c r="CW41"/>
  <c r="BS41"/>
  <c r="AR41"/>
  <c r="DU41"/>
  <c r="BP41"/>
  <c r="AL41"/>
  <c r="DF41"/>
  <c r="CB41"/>
  <c r="EG43"/>
  <c r="DX43"/>
  <c r="DI43"/>
  <c r="CZ43"/>
  <c r="CK43"/>
  <c r="CB43"/>
  <c r="BM43"/>
  <c r="BD43"/>
  <c r="AO43"/>
  <c r="EA43"/>
  <c r="DO43"/>
  <c r="CT43"/>
  <c r="CH43"/>
  <c r="BY43"/>
  <c r="AR43"/>
  <c r="AI43"/>
  <c r="Z43"/>
  <c r="ED43"/>
  <c r="DR43"/>
  <c r="DC43"/>
  <c r="CN43"/>
  <c r="BJ43"/>
  <c r="AX43"/>
  <c r="DL43"/>
  <c r="BV43"/>
  <c r="AU43"/>
  <c r="AF43"/>
  <c r="W43"/>
  <c r="CW43"/>
  <c r="BS43"/>
  <c r="T43"/>
  <c r="DU43"/>
  <c r="CQ43"/>
  <c r="BP43"/>
  <c r="AL43"/>
  <c r="CE43"/>
  <c r="AC43"/>
  <c r="BG43"/>
  <c r="DF43"/>
  <c r="BA43"/>
  <c r="EG45"/>
  <c r="EA45"/>
  <c r="DU45"/>
  <c r="DO45"/>
  <c r="DI45"/>
  <c r="DC45"/>
  <c r="CW45"/>
  <c r="CQ45"/>
  <c r="CK45"/>
  <c r="CE45"/>
  <c r="BY45"/>
  <c r="BS45"/>
  <c r="BM45"/>
  <c r="BD45"/>
  <c r="AO45"/>
  <c r="AF45"/>
  <c r="DR45"/>
  <c r="CT45"/>
  <c r="BV45"/>
  <c r="AR45"/>
  <c r="AI45"/>
  <c r="W45"/>
  <c r="DL45"/>
  <c r="CZ45"/>
  <c r="AU45"/>
  <c r="ED45"/>
  <c r="CN45"/>
  <c r="BJ45"/>
  <c r="Z45"/>
  <c r="BG45"/>
  <c r="AL45"/>
  <c r="T45"/>
  <c r="DX45"/>
  <c r="BP45"/>
  <c r="AC45"/>
  <c r="CH45"/>
  <c r="CB45"/>
  <c r="BA45"/>
  <c r="DF45"/>
  <c r="AX45"/>
  <c r="EG47"/>
  <c r="DX47"/>
  <c r="DI47"/>
  <c r="CZ47"/>
  <c r="CK47"/>
  <c r="CE47"/>
  <c r="BY47"/>
  <c r="BS47"/>
  <c r="BM47"/>
  <c r="BG47"/>
  <c r="BA47"/>
  <c r="AU47"/>
  <c r="AO47"/>
  <c r="AI47"/>
  <c r="AC47"/>
  <c r="W47"/>
  <c r="DR47"/>
  <c r="DF47"/>
  <c r="CW47"/>
  <c r="BV47"/>
  <c r="AX47"/>
  <c r="Z47"/>
  <c r="ED47"/>
  <c r="DO47"/>
  <c r="DC47"/>
  <c r="CN47"/>
  <c r="CB47"/>
  <c r="AL47"/>
  <c r="BJ47"/>
  <c r="AF47"/>
  <c r="T47"/>
  <c r="EA47"/>
  <c r="AR47"/>
  <c r="DU47"/>
  <c r="CT47"/>
  <c r="BD47"/>
  <c r="CQ47"/>
  <c r="CH47"/>
  <c r="DL47"/>
  <c r="BP47"/>
  <c r="EA49"/>
  <c r="DL49"/>
  <c r="DC49"/>
  <c r="CN49"/>
  <c r="CE49"/>
  <c r="DU49"/>
  <c r="DI49"/>
  <c r="CZ49"/>
  <c r="BV49"/>
  <c r="BM49"/>
  <c r="AX49"/>
  <c r="AO49"/>
  <c r="Z49"/>
  <c r="CW49"/>
  <c r="BA49"/>
  <c r="AR49"/>
  <c r="AF49"/>
  <c r="EG49"/>
  <c r="DO49"/>
  <c r="CT49"/>
  <c r="CB49"/>
  <c r="BP49"/>
  <c r="AL49"/>
  <c r="W49"/>
  <c r="DX49"/>
  <c r="BY49"/>
  <c r="BG49"/>
  <c r="T49"/>
  <c r="ED49"/>
  <c r="CQ49"/>
  <c r="DR49"/>
  <c r="CK49"/>
  <c r="BJ49"/>
  <c r="AI49"/>
  <c r="BD49"/>
  <c r="DF49"/>
  <c r="AU49"/>
  <c r="CH49"/>
  <c r="BS49"/>
  <c r="AC49"/>
  <c r="EA51"/>
  <c r="DL51"/>
  <c r="DC51"/>
  <c r="CN51"/>
  <c r="CE51"/>
  <c r="BP51"/>
  <c r="BG51"/>
  <c r="AR51"/>
  <c r="AI51"/>
  <c r="T51"/>
  <c r="DO51"/>
  <c r="DF51"/>
  <c r="CT51"/>
  <c r="BY51"/>
  <c r="BM51"/>
  <c r="BD51"/>
  <c r="W51"/>
  <c r="ED51"/>
  <c r="CZ51"/>
  <c r="CK51"/>
  <c r="BV51"/>
  <c r="BJ51"/>
  <c r="AU51"/>
  <c r="AF51"/>
  <c r="DU51"/>
  <c r="CH51"/>
  <c r="AX51"/>
  <c r="AC51"/>
  <c r="EG51"/>
  <c r="DI51"/>
  <c r="DX51"/>
  <c r="CQ51"/>
  <c r="Z51"/>
  <c r="DR51"/>
  <c r="BA51"/>
  <c r="CB51"/>
  <c r="BS51"/>
  <c r="CW51"/>
  <c r="AO51"/>
  <c r="AL51"/>
  <c r="EA53"/>
  <c r="DL53"/>
  <c r="DC53"/>
  <c r="CN53"/>
  <c r="CE53"/>
  <c r="BP53"/>
  <c r="BG53"/>
  <c r="AR53"/>
  <c r="AI53"/>
  <c r="T53"/>
  <c r="DU53"/>
  <c r="DI53"/>
  <c r="CZ53"/>
  <c r="BS53"/>
  <c r="BJ53"/>
  <c r="AX53"/>
  <c r="AC53"/>
  <c r="ED53"/>
  <c r="DO53"/>
  <c r="CK53"/>
  <c r="BY53"/>
  <c r="AU53"/>
  <c r="CQ53"/>
  <c r="BV53"/>
  <c r="BD53"/>
  <c r="AL53"/>
  <c r="DX53"/>
  <c r="CW53"/>
  <c r="CB53"/>
  <c r="BA53"/>
  <c r="Z53"/>
  <c r="DR53"/>
  <c r="W53"/>
  <c r="CH53"/>
  <c r="DF53"/>
  <c r="AO53"/>
  <c r="CT53"/>
  <c r="AF53"/>
  <c r="EG53"/>
  <c r="BM53"/>
  <c r="EG9"/>
  <c r="ED9"/>
  <c r="DU9"/>
  <c r="DR9"/>
  <c r="DI9"/>
  <c r="DF9"/>
  <c r="CW9"/>
  <c r="CT9"/>
  <c r="CK9"/>
  <c r="CH9"/>
  <c r="BY9"/>
  <c r="BV9"/>
  <c r="BM9"/>
  <c r="BA9"/>
  <c r="W9"/>
  <c r="EA9"/>
  <c r="DX9"/>
  <c r="DO9"/>
  <c r="DL9"/>
  <c r="DC9"/>
  <c r="CZ9"/>
  <c r="CQ9"/>
  <c r="CN9"/>
  <c r="CE9"/>
  <c r="CB9"/>
  <c r="BS9"/>
  <c r="BP9"/>
  <c r="BG9"/>
  <c r="BD9"/>
  <c r="AU9"/>
  <c r="AR9"/>
  <c r="AI9"/>
  <c r="AF9"/>
  <c r="Z9"/>
  <c r="T9"/>
  <c r="BJ9"/>
  <c r="AX9"/>
  <c r="AO9"/>
  <c r="AL9"/>
  <c r="AC9"/>
  <c r="EG8"/>
  <c r="ED8"/>
  <c r="DU8"/>
  <c r="DR8"/>
  <c r="DI8"/>
  <c r="DF8"/>
  <c r="CW8"/>
  <c r="CT8"/>
  <c r="CK8"/>
  <c r="CH8"/>
  <c r="BY8"/>
  <c r="BV8"/>
  <c r="BM8"/>
  <c r="BA8"/>
  <c r="AL8"/>
  <c r="EA8"/>
  <c r="DX8"/>
  <c r="DO8"/>
  <c r="DL8"/>
  <c r="DC8"/>
  <c r="CZ8"/>
  <c r="CQ8"/>
  <c r="CN8"/>
  <c r="CE8"/>
  <c r="CB8"/>
  <c r="BS8"/>
  <c r="BP8"/>
  <c r="BG8"/>
  <c r="BD8"/>
  <c r="AU8"/>
  <c r="AR8"/>
  <c r="AI8"/>
  <c r="AF8"/>
  <c r="Z8"/>
  <c r="T8"/>
  <c r="BJ8"/>
  <c r="AX8"/>
  <c r="AO8"/>
  <c r="AC8"/>
  <c r="W8"/>
  <c r="EG7"/>
  <c r="ED7"/>
  <c r="DU7"/>
  <c r="DR7"/>
  <c r="DI7"/>
  <c r="DF7"/>
  <c r="CW7"/>
  <c r="CT7"/>
  <c r="CK7"/>
  <c r="CH7"/>
  <c r="BY7"/>
  <c r="BV7"/>
  <c r="BM7"/>
  <c r="BJ7"/>
  <c r="BA7"/>
  <c r="AX7"/>
  <c r="AO7"/>
  <c r="AL7"/>
  <c r="W7"/>
  <c r="EA7"/>
  <c r="DX7"/>
  <c r="DO7"/>
  <c r="DL7"/>
  <c r="DC7"/>
  <c r="CZ7"/>
  <c r="CQ7"/>
  <c r="CN7"/>
  <c r="CE7"/>
  <c r="CB7"/>
  <c r="BS7"/>
  <c r="BP7"/>
  <c r="BG7"/>
  <c r="BD7"/>
  <c r="AU7"/>
  <c r="AR7"/>
  <c r="AI7"/>
  <c r="AF7"/>
  <c r="Z7"/>
  <c r="T7"/>
  <c r="AC7"/>
  <c r="EG6"/>
  <c r="ED6"/>
  <c r="DU6"/>
  <c r="DR6"/>
  <c r="DI6"/>
  <c r="DF6"/>
  <c r="CW6"/>
  <c r="CT6"/>
  <c r="CK6"/>
  <c r="CH6"/>
  <c r="BY6"/>
  <c r="BV6"/>
  <c r="BM6"/>
  <c r="BJ6"/>
  <c r="BA6"/>
  <c r="AX6"/>
  <c r="AO6"/>
  <c r="AL6"/>
  <c r="AC6"/>
  <c r="Z6"/>
  <c r="EA6"/>
  <c r="DX6"/>
  <c r="DO6"/>
  <c r="DL6"/>
  <c r="DC6"/>
  <c r="CZ6"/>
  <c r="CQ6"/>
  <c r="CN6"/>
  <c r="CE6"/>
  <c r="CB6"/>
  <c r="BS6"/>
  <c r="BP6"/>
  <c r="BG6"/>
  <c r="BD6"/>
  <c r="AU6"/>
  <c r="AR6"/>
  <c r="AI6"/>
  <c r="AF6"/>
  <c r="W6"/>
  <c r="T6"/>
  <c r="EA5"/>
  <c r="DX5"/>
  <c r="DO5"/>
  <c r="DL5"/>
  <c r="DC5"/>
  <c r="CZ5"/>
  <c r="CQ5"/>
  <c r="CN5"/>
  <c r="CE5"/>
  <c r="CB5"/>
  <c r="BS5"/>
  <c r="BP5"/>
  <c r="BG5"/>
  <c r="BD5"/>
  <c r="AU5"/>
  <c r="AR5"/>
  <c r="AI5"/>
  <c r="AF5"/>
  <c r="Z5"/>
  <c r="EG5"/>
  <c r="ED5"/>
  <c r="DU5"/>
  <c r="DR5"/>
  <c r="DI5"/>
  <c r="DF5"/>
  <c r="CW5"/>
  <c r="CT5"/>
  <c r="CK5"/>
  <c r="CH5"/>
  <c r="BY5"/>
  <c r="BV5"/>
  <c r="BM5"/>
  <c r="BJ5"/>
  <c r="BA5"/>
  <c r="AX5"/>
  <c r="AO5"/>
  <c r="AL5"/>
  <c r="AC5"/>
  <c r="W5"/>
  <c r="T5"/>
  <c r="EA4"/>
  <c r="DX4"/>
  <c r="DO4"/>
  <c r="DL4"/>
  <c r="DC4"/>
  <c r="CZ4"/>
  <c r="CQ4"/>
  <c r="CN4"/>
  <c r="CE4"/>
  <c r="CB4"/>
  <c r="BS4"/>
  <c r="BP4"/>
  <c r="BG4"/>
  <c r="BD4"/>
  <c r="AU4"/>
  <c r="AR4"/>
  <c r="AI4"/>
  <c r="AF4"/>
  <c r="Z4"/>
  <c r="T4"/>
  <c r="EG4"/>
  <c r="ED4"/>
  <c r="DU4"/>
  <c r="DR4"/>
  <c r="DI4"/>
  <c r="DF4"/>
  <c r="CW4"/>
  <c r="CT4"/>
  <c r="CK4"/>
  <c r="CH4"/>
  <c r="BY4"/>
  <c r="BV4"/>
  <c r="BM4"/>
  <c r="BJ4"/>
  <c r="BA4"/>
  <c r="AX4"/>
  <c r="AO4"/>
  <c r="AL4"/>
  <c r="AC4"/>
  <c r="W4"/>
  <c r="AI29" i="2"/>
  <c r="AI30"/>
  <c r="AI31"/>
  <c r="AI32"/>
  <c r="AI33"/>
  <c r="AI28"/>
  <c r="CX53" i="12" l="1"/>
  <c r="CY53"/>
  <c r="DJ53"/>
  <c r="DK53"/>
  <c r="AN51"/>
  <c r="AM51"/>
  <c r="CR51"/>
  <c r="CS51"/>
  <c r="AD51"/>
  <c r="AE51"/>
  <c r="CL51"/>
  <c r="CM51"/>
  <c r="DH51"/>
  <c r="DG51"/>
  <c r="AT51"/>
  <c r="AS51"/>
  <c r="CP51"/>
  <c r="CO51"/>
  <c r="AD49"/>
  <c r="AE49"/>
  <c r="DH49"/>
  <c r="DG49"/>
  <c r="CL49"/>
  <c r="CM49"/>
  <c r="V49"/>
  <c r="U49"/>
  <c r="X49"/>
  <c r="Y49"/>
  <c r="CV49"/>
  <c r="CU49"/>
  <c r="AT49"/>
  <c r="AS49"/>
  <c r="AP49"/>
  <c r="AQ49"/>
  <c r="DB49"/>
  <c r="DA49"/>
  <c r="CP49"/>
  <c r="CO49"/>
  <c r="BQ47"/>
  <c r="BR47"/>
  <c r="BE47"/>
  <c r="BF47"/>
  <c r="EC47"/>
  <c r="EB47"/>
  <c r="AM47"/>
  <c r="AN47"/>
  <c r="DQ47"/>
  <c r="DP47"/>
  <c r="BW47"/>
  <c r="BX47"/>
  <c r="Y47"/>
  <c r="X47"/>
  <c r="AW47"/>
  <c r="AV47"/>
  <c r="BU47"/>
  <c r="BT47"/>
  <c r="DB47"/>
  <c r="DA47"/>
  <c r="AY45"/>
  <c r="AZ45"/>
  <c r="CI45"/>
  <c r="CJ45"/>
  <c r="V45"/>
  <c r="U45"/>
  <c r="BK45"/>
  <c r="BL45"/>
  <c r="DA45"/>
  <c r="DB45"/>
  <c r="AS45"/>
  <c r="AT45"/>
  <c r="AH45"/>
  <c r="AG45"/>
  <c r="BU45"/>
  <c r="BT45"/>
  <c r="CS45"/>
  <c r="CR45"/>
  <c r="DQ45"/>
  <c r="DP45"/>
  <c r="BC43"/>
  <c r="BB43"/>
  <c r="CG43"/>
  <c r="CF43"/>
  <c r="DW43"/>
  <c r="DV43"/>
  <c r="Y43"/>
  <c r="X43"/>
  <c r="DN43"/>
  <c r="DM43"/>
  <c r="DE43"/>
  <c r="DD43"/>
  <c r="AK43"/>
  <c r="AJ43"/>
  <c r="CV43"/>
  <c r="CU43"/>
  <c r="BF43"/>
  <c r="BE43"/>
  <c r="DB43"/>
  <c r="DA43"/>
  <c r="CD41"/>
  <c r="CC41"/>
  <c r="DW41"/>
  <c r="DV41"/>
  <c r="DZ41"/>
  <c r="DY41"/>
  <c r="DK41"/>
  <c r="DJ41"/>
  <c r="CM41"/>
  <c r="CL41"/>
  <c r="CP41"/>
  <c r="CO41"/>
  <c r="BC41"/>
  <c r="BB41"/>
  <c r="DN41"/>
  <c r="DM41"/>
  <c r="AZ41"/>
  <c r="AY41"/>
  <c r="CV41"/>
  <c r="CU41"/>
  <c r="CS39"/>
  <c r="CR39"/>
  <c r="Y39"/>
  <c r="X39"/>
  <c r="AE39"/>
  <c r="AD39"/>
  <c r="AT39"/>
  <c r="AS39"/>
  <c r="V39"/>
  <c r="U39"/>
  <c r="CP39"/>
  <c r="CO39"/>
  <c r="AW39"/>
  <c r="AV39"/>
  <c r="CY39"/>
  <c r="CX39"/>
  <c r="AZ39"/>
  <c r="AY39"/>
  <c r="CV39"/>
  <c r="CU39"/>
  <c r="AK37"/>
  <c r="AJ37"/>
  <c r="CP37"/>
  <c r="CO37"/>
  <c r="DW37"/>
  <c r="DV37"/>
  <c r="AE37"/>
  <c r="AD37"/>
  <c r="CJ37"/>
  <c r="CI37"/>
  <c r="V37"/>
  <c r="U37"/>
  <c r="CM37"/>
  <c r="CL37"/>
  <c r="BF37"/>
  <c r="BE37"/>
  <c r="DN37"/>
  <c r="DM37"/>
  <c r="CV37"/>
  <c r="CU37"/>
  <c r="CG35"/>
  <c r="CF35"/>
  <c r="AZ35"/>
  <c r="AY35"/>
  <c r="BC35"/>
  <c r="BB35"/>
  <c r="V35"/>
  <c r="U35"/>
  <c r="AK35"/>
  <c r="AJ35"/>
  <c r="CV35"/>
  <c r="CU35"/>
  <c r="AW35"/>
  <c r="AV35"/>
  <c r="DH35"/>
  <c r="DG35"/>
  <c r="BF35"/>
  <c r="BE35"/>
  <c r="DB35"/>
  <c r="DA35"/>
  <c r="AM33"/>
  <c r="AN33"/>
  <c r="Y33"/>
  <c r="X33"/>
  <c r="CS33"/>
  <c r="CR33"/>
  <c r="CC33"/>
  <c r="CD33"/>
  <c r="BE33"/>
  <c r="BF33"/>
  <c r="AA33"/>
  <c r="AB33"/>
  <c r="BW33"/>
  <c r="BX33"/>
  <c r="DS33"/>
  <c r="DT33"/>
  <c r="AS33"/>
  <c r="AT33"/>
  <c r="CO33"/>
  <c r="CP33"/>
  <c r="AM31"/>
  <c r="AN31"/>
  <c r="DQ31"/>
  <c r="DP31"/>
  <c r="CS31"/>
  <c r="CR31"/>
  <c r="CC31"/>
  <c r="CD31"/>
  <c r="BE31"/>
  <c r="BF31"/>
  <c r="AA31"/>
  <c r="AB31"/>
  <c r="BW31"/>
  <c r="BX31"/>
  <c r="DS31"/>
  <c r="DT31"/>
  <c r="AS31"/>
  <c r="AT31"/>
  <c r="CO31"/>
  <c r="CP31"/>
  <c r="Y29"/>
  <c r="X29"/>
  <c r="CS29"/>
  <c r="CR29"/>
  <c r="AW29"/>
  <c r="AV29"/>
  <c r="CC29"/>
  <c r="CD29"/>
  <c r="BE29"/>
  <c r="BF29"/>
  <c r="AA29"/>
  <c r="AB29"/>
  <c r="BW29"/>
  <c r="BX29"/>
  <c r="DS29"/>
  <c r="DT29"/>
  <c r="AS29"/>
  <c r="AT29"/>
  <c r="CO29"/>
  <c r="CP29"/>
  <c r="AM27"/>
  <c r="AN27"/>
  <c r="DG27"/>
  <c r="DH27"/>
  <c r="BK27"/>
  <c r="BL27"/>
  <c r="CC27"/>
  <c r="CD27"/>
  <c r="BE27"/>
  <c r="BF27"/>
  <c r="AA27"/>
  <c r="AB27"/>
  <c r="BW27"/>
  <c r="BX27"/>
  <c r="DS27"/>
  <c r="DT27"/>
  <c r="AS27"/>
  <c r="AT27"/>
  <c r="CO27"/>
  <c r="CP27"/>
  <c r="Y25"/>
  <c r="X25"/>
  <c r="CS25"/>
  <c r="CR25"/>
  <c r="AW25"/>
  <c r="AV25"/>
  <c r="CC25"/>
  <c r="CD25"/>
  <c r="BE25"/>
  <c r="BF25"/>
  <c r="AA25"/>
  <c r="AB25"/>
  <c r="BW25"/>
  <c r="BX25"/>
  <c r="DS25"/>
  <c r="DT25"/>
  <c r="AS25"/>
  <c r="AT25"/>
  <c r="CO25"/>
  <c r="CP25"/>
  <c r="AE23"/>
  <c r="AD23"/>
  <c r="CY23"/>
  <c r="CX23"/>
  <c r="EE23"/>
  <c r="EF23"/>
  <c r="Y23"/>
  <c r="X23"/>
  <c r="AW23"/>
  <c r="AV23"/>
  <c r="AG23"/>
  <c r="AH23"/>
  <c r="CC23"/>
  <c r="CD23"/>
  <c r="DQ23"/>
  <c r="DP23"/>
  <c r="AA23"/>
  <c r="AB23"/>
  <c r="BW23"/>
  <c r="BX23"/>
  <c r="BE21"/>
  <c r="BF21"/>
  <c r="BK21"/>
  <c r="BL21"/>
  <c r="CM21"/>
  <c r="CL21"/>
  <c r="DM21"/>
  <c r="DN21"/>
  <c r="AS21"/>
  <c r="AT21"/>
  <c r="DQ21"/>
  <c r="DP21"/>
  <c r="BU21"/>
  <c r="BT21"/>
  <c r="DW21"/>
  <c r="DV21"/>
  <c r="AY21"/>
  <c r="AZ21"/>
  <c r="CU21"/>
  <c r="CV21"/>
  <c r="AT19"/>
  <c r="AS19"/>
  <c r="DV19"/>
  <c r="DW19"/>
  <c r="DH19"/>
  <c r="DG19"/>
  <c r="BT19"/>
  <c r="BU19"/>
  <c r="BZ19"/>
  <c r="CA19"/>
  <c r="AZ19"/>
  <c r="AY19"/>
  <c r="CX19"/>
  <c r="CY19"/>
  <c r="BB19"/>
  <c r="BC19"/>
  <c r="DZ19"/>
  <c r="DY19"/>
  <c r="CV19"/>
  <c r="CU19"/>
  <c r="AT17"/>
  <c r="AS17"/>
  <c r="AH17"/>
  <c r="AG17"/>
  <c r="DZ17"/>
  <c r="DY17"/>
  <c r="CF17"/>
  <c r="CG17"/>
  <c r="BF17"/>
  <c r="BE17"/>
  <c r="AB17"/>
  <c r="AA17"/>
  <c r="BX17"/>
  <c r="BW17"/>
  <c r="DT17"/>
  <c r="DS17"/>
  <c r="BB17"/>
  <c r="BC17"/>
  <c r="CX17"/>
  <c r="CY17"/>
  <c r="AT15"/>
  <c r="AS15"/>
  <c r="AH15"/>
  <c r="AG15"/>
  <c r="DZ15"/>
  <c r="DY15"/>
  <c r="CF15"/>
  <c r="CG15"/>
  <c r="BF15"/>
  <c r="BE15"/>
  <c r="AB15"/>
  <c r="AA15"/>
  <c r="BX15"/>
  <c r="BW15"/>
  <c r="DT15"/>
  <c r="DS15"/>
  <c r="BB15"/>
  <c r="BC15"/>
  <c r="CX15"/>
  <c r="CY15"/>
  <c r="AT13"/>
  <c r="AS13"/>
  <c r="AH13"/>
  <c r="AG13"/>
  <c r="DZ13"/>
  <c r="DY13"/>
  <c r="CF13"/>
  <c r="CG13"/>
  <c r="BF13"/>
  <c r="BE13"/>
  <c r="AB13"/>
  <c r="AA13"/>
  <c r="BX13"/>
  <c r="BW13"/>
  <c r="DT13"/>
  <c r="DS13"/>
  <c r="BB13"/>
  <c r="BC13"/>
  <c r="CX13"/>
  <c r="CY13"/>
  <c r="V11"/>
  <c r="U11"/>
  <c r="DP11"/>
  <c r="DQ11"/>
  <c r="CP11"/>
  <c r="CO11"/>
  <c r="CD11"/>
  <c r="CC11"/>
  <c r="BR11"/>
  <c r="BQ11"/>
  <c r="AD11"/>
  <c r="AE11"/>
  <c r="BZ11"/>
  <c r="CA11"/>
  <c r="DV11"/>
  <c r="DW11"/>
  <c r="AZ11"/>
  <c r="AY11"/>
  <c r="CV11"/>
  <c r="CU11"/>
  <c r="BZ54"/>
  <c r="CA54"/>
  <c r="BB54"/>
  <c r="BC54"/>
  <c r="BL10"/>
  <c r="BK10"/>
  <c r="BN53"/>
  <c r="BO53"/>
  <c r="CL53"/>
  <c r="CM53"/>
  <c r="AT53"/>
  <c r="AS53"/>
  <c r="AH51"/>
  <c r="AG51"/>
  <c r="EH53"/>
  <c r="EI53"/>
  <c r="AB53"/>
  <c r="AA53"/>
  <c r="CR53"/>
  <c r="CS53"/>
  <c r="DV53"/>
  <c r="DW53"/>
  <c r="AP51"/>
  <c r="AQ51"/>
  <c r="AZ51"/>
  <c r="AY51"/>
  <c r="DB51"/>
  <c r="DA51"/>
  <c r="DP51"/>
  <c r="DQ51"/>
  <c r="BT49"/>
  <c r="BU49"/>
  <c r="BH49"/>
  <c r="BI49"/>
  <c r="BB49"/>
  <c r="BC49"/>
  <c r="DJ49"/>
  <c r="DK49"/>
  <c r="DN47"/>
  <c r="DM47"/>
  <c r="CC47"/>
  <c r="CD47"/>
  <c r="CY47"/>
  <c r="CX47"/>
  <c r="BC47"/>
  <c r="BB47"/>
  <c r="DG45"/>
  <c r="DH45"/>
  <c r="CO45"/>
  <c r="CP45"/>
  <c r="AQ45"/>
  <c r="AP45"/>
  <c r="CY45"/>
  <c r="CX45"/>
  <c r="AN43"/>
  <c r="AM43"/>
  <c r="AZ43"/>
  <c r="AY43"/>
  <c r="DQ43"/>
  <c r="DP43"/>
  <c r="DH41"/>
  <c r="DG41"/>
  <c r="AE41"/>
  <c r="AD41"/>
  <c r="DQ41"/>
  <c r="DP41"/>
  <c r="EI41"/>
  <c r="EH41"/>
  <c r="DW39"/>
  <c r="DV39"/>
  <c r="DK39"/>
  <c r="DJ39"/>
  <c r="DB39"/>
  <c r="DA39"/>
  <c r="DH39"/>
  <c r="DG39"/>
  <c r="EF37"/>
  <c r="EE37"/>
  <c r="BI37"/>
  <c r="BH37"/>
  <c r="CY37"/>
  <c r="CX37"/>
  <c r="DQ37"/>
  <c r="DP37"/>
  <c r="DE37"/>
  <c r="DD37"/>
  <c r="BX35"/>
  <c r="BW35"/>
  <c r="DQ35"/>
  <c r="DP35"/>
  <c r="BO35"/>
  <c r="BN35"/>
  <c r="DQ33"/>
  <c r="DP33"/>
  <c r="DK33"/>
  <c r="DJ33"/>
  <c r="AK33"/>
  <c r="AJ33"/>
  <c r="EC33"/>
  <c r="EB33"/>
  <c r="CI31"/>
  <c r="CJ31"/>
  <c r="DG31"/>
  <c r="DH31"/>
  <c r="CM31"/>
  <c r="CL31"/>
  <c r="EC31"/>
  <c r="EB31"/>
  <c r="CY31"/>
  <c r="CX31"/>
  <c r="DG29"/>
  <c r="DH29"/>
  <c r="AK29"/>
  <c r="AJ29"/>
  <c r="EC29"/>
  <c r="EB29"/>
  <c r="BU27"/>
  <c r="BT27"/>
  <c r="CS27"/>
  <c r="CR27"/>
  <c r="AK27"/>
  <c r="AJ27"/>
  <c r="EC27"/>
  <c r="EB27"/>
  <c r="CI25"/>
  <c r="CJ25"/>
  <c r="DK25"/>
  <c r="DJ25"/>
  <c r="AK25"/>
  <c r="AJ25"/>
  <c r="EC25"/>
  <c r="EB25"/>
  <c r="CO23"/>
  <c r="CP23"/>
  <c r="U23"/>
  <c r="V23"/>
  <c r="AQ23"/>
  <c r="AP23"/>
  <c r="DW23"/>
  <c r="DV23"/>
  <c r="CY21"/>
  <c r="CX21"/>
  <c r="DG21"/>
  <c r="DH21"/>
  <c r="DY21"/>
  <c r="DZ21"/>
  <c r="EE21"/>
  <c r="EF21"/>
  <c r="BL19"/>
  <c r="BK19"/>
  <c r="EB19"/>
  <c r="EC19"/>
  <c r="BH19"/>
  <c r="BI19"/>
  <c r="CJ19"/>
  <c r="CI19"/>
  <c r="BH17"/>
  <c r="BI17"/>
  <c r="V17"/>
  <c r="U17"/>
  <c r="AP17"/>
  <c r="AQ17"/>
  <c r="EH17"/>
  <c r="EI17"/>
  <c r="BH15"/>
  <c r="BI15"/>
  <c r="V15"/>
  <c r="U15"/>
  <c r="AP15"/>
  <c r="AQ15"/>
  <c r="EH15"/>
  <c r="EI15"/>
  <c r="DH15"/>
  <c r="DG15"/>
  <c r="AV13"/>
  <c r="AW13"/>
  <c r="BT13"/>
  <c r="BU13"/>
  <c r="CL13"/>
  <c r="CM13"/>
  <c r="BL13"/>
  <c r="BK13"/>
  <c r="AB11"/>
  <c r="AA11"/>
  <c r="CR11"/>
  <c r="CS11"/>
  <c r="CJ11"/>
  <c r="CI11"/>
  <c r="DJ11"/>
  <c r="DK11"/>
  <c r="BL54"/>
  <c r="BK54"/>
  <c r="EB54"/>
  <c r="EC54"/>
  <c r="CV54"/>
  <c r="CU54"/>
  <c r="DJ52"/>
  <c r="DK52"/>
  <c r="DH52"/>
  <c r="DG52"/>
  <c r="DV52"/>
  <c r="DW52"/>
  <c r="BH52"/>
  <c r="BI52"/>
  <c r="CV50"/>
  <c r="CU50"/>
  <c r="BN50"/>
  <c r="BO50"/>
  <c r="EF50"/>
  <c r="EE50"/>
  <c r="DD50"/>
  <c r="DE50"/>
  <c r="DD48"/>
  <c r="DE48"/>
  <c r="DZ48"/>
  <c r="DY48"/>
  <c r="EB48"/>
  <c r="EC48"/>
  <c r="AG46"/>
  <c r="AH46"/>
  <c r="AA46"/>
  <c r="AB46"/>
  <c r="AE46"/>
  <c r="AD46"/>
  <c r="CY46"/>
  <c r="CX46"/>
  <c r="AZ44"/>
  <c r="AY44"/>
  <c r="CV44"/>
  <c r="CU44"/>
  <c r="BL44"/>
  <c r="BK44"/>
  <c r="DK44"/>
  <c r="DJ44"/>
  <c r="BC42"/>
  <c r="BB42"/>
  <c r="DH42"/>
  <c r="DG42"/>
  <c r="EF42"/>
  <c r="EE42"/>
  <c r="DE42"/>
  <c r="DD42"/>
  <c r="BC40"/>
  <c r="BB40"/>
  <c r="DK40"/>
  <c r="DJ40"/>
  <c r="BI40"/>
  <c r="BH40"/>
  <c r="DZ38"/>
  <c r="DY38"/>
  <c r="DB38"/>
  <c r="DA38"/>
  <c r="CD38"/>
  <c r="CC38"/>
  <c r="BI38"/>
  <c r="BH38"/>
  <c r="CY36"/>
  <c r="CX36"/>
  <c r="CP36"/>
  <c r="CO36"/>
  <c r="CA36"/>
  <c r="BZ36"/>
  <c r="BO36"/>
  <c r="BN36"/>
  <c r="AN34"/>
  <c r="AM34"/>
  <c r="AH34"/>
  <c r="AG34"/>
  <c r="DH34"/>
  <c r="DG34"/>
  <c r="CP34"/>
  <c r="CO34"/>
  <c r="AM32"/>
  <c r="AN32"/>
  <c r="DA32"/>
  <c r="DB32"/>
  <c r="CG32"/>
  <c r="CF32"/>
  <c r="BC32"/>
  <c r="BB32"/>
  <c r="AW30"/>
  <c r="AV30"/>
  <c r="CC30"/>
  <c r="CD30"/>
  <c r="CG30"/>
  <c r="CF30"/>
  <c r="CY30"/>
  <c r="CX30"/>
  <c r="EE28"/>
  <c r="EF28"/>
  <c r="AK28"/>
  <c r="AJ28"/>
  <c r="BC28"/>
  <c r="BB28"/>
  <c r="CS26"/>
  <c r="CR26"/>
  <c r="DQ26"/>
  <c r="DP26"/>
  <c r="AK26"/>
  <c r="AJ26"/>
  <c r="EC26"/>
  <c r="EB26"/>
  <c r="AY24"/>
  <c r="AZ24"/>
  <c r="EE24"/>
  <c r="EF24"/>
  <c r="Y24"/>
  <c r="X24"/>
  <c r="EC24"/>
  <c r="EB24"/>
  <c r="AE22"/>
  <c r="AD22"/>
  <c r="CC22"/>
  <c r="CD22"/>
  <c r="EE22"/>
  <c r="EF22"/>
  <c r="DE22"/>
  <c r="DD22"/>
  <c r="BB20"/>
  <c r="BC20"/>
  <c r="BF20"/>
  <c r="BE20"/>
  <c r="EI20"/>
  <c r="EH20"/>
  <c r="AJ18"/>
  <c r="AK18"/>
  <c r="DB18"/>
  <c r="DA18"/>
  <c r="AP18"/>
  <c r="AQ18"/>
  <c r="BL18"/>
  <c r="BK18"/>
  <c r="AJ16"/>
  <c r="AK16"/>
  <c r="CP16"/>
  <c r="CO16"/>
  <c r="AP16"/>
  <c r="AQ16"/>
  <c r="BL16"/>
  <c r="BK16"/>
  <c r="AJ14"/>
  <c r="AK14"/>
  <c r="CP14"/>
  <c r="CO14"/>
  <c r="CL14"/>
  <c r="CM14"/>
  <c r="BL14"/>
  <c r="BK14"/>
  <c r="V12"/>
  <c r="U12"/>
  <c r="CP12"/>
  <c r="CO12"/>
  <c r="AP12"/>
  <c r="AQ12"/>
  <c r="BL12"/>
  <c r="BK12"/>
  <c r="AT10"/>
  <c r="AS10"/>
  <c r="AH10"/>
  <c r="AG10"/>
  <c r="DZ10"/>
  <c r="DY10"/>
  <c r="DN10"/>
  <c r="DM10"/>
  <c r="BT10"/>
  <c r="BU10"/>
  <c r="AP10"/>
  <c r="AQ10"/>
  <c r="CL10"/>
  <c r="CM10"/>
  <c r="AH53"/>
  <c r="AG53"/>
  <c r="CJ53"/>
  <c r="CI53"/>
  <c r="BB53"/>
  <c r="BC53"/>
  <c r="AN53"/>
  <c r="AM53"/>
  <c r="AV53"/>
  <c r="AW53"/>
  <c r="EF53"/>
  <c r="EE53"/>
  <c r="BT53"/>
  <c r="BU53"/>
  <c r="V53"/>
  <c r="U53"/>
  <c r="BR53"/>
  <c r="BQ53"/>
  <c r="DN53"/>
  <c r="DM53"/>
  <c r="CX51"/>
  <c r="CY51"/>
  <c r="DT51"/>
  <c r="DS51"/>
  <c r="DJ51"/>
  <c r="DK51"/>
  <c r="CJ51"/>
  <c r="CI51"/>
  <c r="BL51"/>
  <c r="BK51"/>
  <c r="EF51"/>
  <c r="EE51"/>
  <c r="BZ51"/>
  <c r="CA51"/>
  <c r="V51"/>
  <c r="U51"/>
  <c r="BR51"/>
  <c r="BQ51"/>
  <c r="DN51"/>
  <c r="DM51"/>
  <c r="CJ49"/>
  <c r="CI49"/>
  <c r="AJ49"/>
  <c r="AK49"/>
  <c r="CR49"/>
  <c r="CS49"/>
  <c r="BZ49"/>
  <c r="CA49"/>
  <c r="BR49"/>
  <c r="BQ49"/>
  <c r="EH49"/>
  <c r="EI49"/>
  <c r="CX49"/>
  <c r="CY49"/>
  <c r="BN49"/>
  <c r="BO49"/>
  <c r="DV49"/>
  <c r="DW49"/>
  <c r="DN49"/>
  <c r="DM49"/>
  <c r="CI47"/>
  <c r="CJ47"/>
  <c r="DW47"/>
  <c r="DV47"/>
  <c r="AG47"/>
  <c r="AH47"/>
  <c r="CP47"/>
  <c r="CO47"/>
  <c r="AA47"/>
  <c r="AB47"/>
  <c r="DH47"/>
  <c r="DG47"/>
  <c r="AK47"/>
  <c r="AJ47"/>
  <c r="BI47"/>
  <c r="BH47"/>
  <c r="CG47"/>
  <c r="CF47"/>
  <c r="DZ47"/>
  <c r="DY47"/>
  <c r="BC45"/>
  <c r="BB45"/>
  <c r="BQ45"/>
  <c r="BR45"/>
  <c r="BI45"/>
  <c r="BH45"/>
  <c r="EE45"/>
  <c r="EF45"/>
  <c r="Y45"/>
  <c r="X45"/>
  <c r="CU45"/>
  <c r="CV45"/>
  <c r="BE45"/>
  <c r="BF45"/>
  <c r="CG45"/>
  <c r="CF45"/>
  <c r="DE45"/>
  <c r="DD45"/>
  <c r="EC45"/>
  <c r="EB45"/>
  <c r="BI43"/>
  <c r="BH43"/>
  <c r="BR43"/>
  <c r="BQ43"/>
  <c r="BU43"/>
  <c r="BT43"/>
  <c r="AW43"/>
  <c r="AV43"/>
  <c r="BL43"/>
  <c r="BK43"/>
  <c r="EF43"/>
  <c r="EE43"/>
  <c r="CA43"/>
  <c r="BZ43"/>
  <c r="EC43"/>
  <c r="EB43"/>
  <c r="CD43"/>
  <c r="CC43"/>
  <c r="DZ43"/>
  <c r="DY43"/>
  <c r="AN41"/>
  <c r="AM41"/>
  <c r="BU41"/>
  <c r="BT41"/>
  <c r="BF41"/>
  <c r="BE41"/>
  <c r="AW41"/>
  <c r="AV41"/>
  <c r="Y41"/>
  <c r="X41"/>
  <c r="V41"/>
  <c r="U41"/>
  <c r="CS41"/>
  <c r="CR41"/>
  <c r="AB41"/>
  <c r="AA41"/>
  <c r="BX41"/>
  <c r="BW41"/>
  <c r="DT41"/>
  <c r="DS41"/>
  <c r="AN39"/>
  <c r="AM39"/>
  <c r="CD39"/>
  <c r="CC39"/>
  <c r="AQ39"/>
  <c r="AP39"/>
  <c r="DN39"/>
  <c r="DM39"/>
  <c r="BL39"/>
  <c r="BK39"/>
  <c r="DQ39"/>
  <c r="DP39"/>
  <c r="BR39"/>
  <c r="BQ39"/>
  <c r="AB39"/>
  <c r="AA39"/>
  <c r="BX39"/>
  <c r="BW39"/>
  <c r="DT39"/>
  <c r="DS39"/>
  <c r="Y37"/>
  <c r="X37"/>
  <c r="AW37"/>
  <c r="AV37"/>
  <c r="CD37"/>
  <c r="CC37"/>
  <c r="AZ37"/>
  <c r="AY37"/>
  <c r="DK37"/>
  <c r="DJ37"/>
  <c r="BL37"/>
  <c r="BK37"/>
  <c r="AH37"/>
  <c r="AG37"/>
  <c r="CS37"/>
  <c r="CR37"/>
  <c r="BX37"/>
  <c r="BW37"/>
  <c r="DT37"/>
  <c r="DS37"/>
  <c r="DW35"/>
  <c r="DV35"/>
  <c r="CP35"/>
  <c r="CO35"/>
  <c r="CS35"/>
  <c r="CR35"/>
  <c r="DE35"/>
  <c r="DD35"/>
  <c r="CA35"/>
  <c r="BZ35"/>
  <c r="EC35"/>
  <c r="EB35"/>
  <c r="BR35"/>
  <c r="BQ35"/>
  <c r="AH35"/>
  <c r="AG35"/>
  <c r="CD35"/>
  <c r="CC35"/>
  <c r="DZ35"/>
  <c r="DY35"/>
  <c r="BU33"/>
  <c r="BT33"/>
  <c r="AW33"/>
  <c r="AV33"/>
  <c r="AG33"/>
  <c r="AH33"/>
  <c r="DY33"/>
  <c r="DZ33"/>
  <c r="DA33"/>
  <c r="DB33"/>
  <c r="AY33"/>
  <c r="AZ33"/>
  <c r="CU33"/>
  <c r="CV33"/>
  <c r="U33"/>
  <c r="V33"/>
  <c r="BQ33"/>
  <c r="BR33"/>
  <c r="DM33"/>
  <c r="DN33"/>
  <c r="AW31"/>
  <c r="AV31"/>
  <c r="EE31"/>
  <c r="EF31"/>
  <c r="AG31"/>
  <c r="AH31"/>
  <c r="DY31"/>
  <c r="DZ31"/>
  <c r="DA31"/>
  <c r="DB31"/>
  <c r="AY31"/>
  <c r="AZ31"/>
  <c r="CU31"/>
  <c r="CV31"/>
  <c r="U31"/>
  <c r="V31"/>
  <c r="BQ31"/>
  <c r="BR31"/>
  <c r="DM31"/>
  <c r="DN31"/>
  <c r="DQ29"/>
  <c r="DP29"/>
  <c r="BU29"/>
  <c r="BT29"/>
  <c r="AG29"/>
  <c r="AH29"/>
  <c r="DY29"/>
  <c r="DZ29"/>
  <c r="DA29"/>
  <c r="DB29"/>
  <c r="AY29"/>
  <c r="AZ29"/>
  <c r="CU29"/>
  <c r="CV29"/>
  <c r="U29"/>
  <c r="V29"/>
  <c r="BQ29"/>
  <c r="BR29"/>
  <c r="DM29"/>
  <c r="DN29"/>
  <c r="EE27"/>
  <c r="EF27"/>
  <c r="CI27"/>
  <c r="CJ27"/>
  <c r="AG27"/>
  <c r="AH27"/>
  <c r="DY27"/>
  <c r="DZ27"/>
  <c r="DA27"/>
  <c r="DB27"/>
  <c r="AY27"/>
  <c r="AZ27"/>
  <c r="CU27"/>
  <c r="CV27"/>
  <c r="U27"/>
  <c r="V27"/>
  <c r="BQ27"/>
  <c r="BR27"/>
  <c r="DM27"/>
  <c r="DN27"/>
  <c r="DQ25"/>
  <c r="DP25"/>
  <c r="BU25"/>
  <c r="BT25"/>
  <c r="AG25"/>
  <c r="AH25"/>
  <c r="DY25"/>
  <c r="DZ25"/>
  <c r="DA25"/>
  <c r="DB25"/>
  <c r="AY25"/>
  <c r="AZ25"/>
  <c r="CU25"/>
  <c r="CV25"/>
  <c r="U25"/>
  <c r="V25"/>
  <c r="BQ25"/>
  <c r="BR25"/>
  <c r="DM25"/>
  <c r="DN25"/>
  <c r="DS23"/>
  <c r="DT23"/>
  <c r="AS23"/>
  <c r="AT23"/>
  <c r="BC23"/>
  <c r="BB23"/>
  <c r="BU23"/>
  <c r="BT23"/>
  <c r="CS23"/>
  <c r="CR23"/>
  <c r="BE23"/>
  <c r="BF23"/>
  <c r="DA23"/>
  <c r="DB23"/>
  <c r="EC23"/>
  <c r="EB23"/>
  <c r="AY23"/>
  <c r="AZ23"/>
  <c r="CU23"/>
  <c r="CV23"/>
  <c r="U21"/>
  <c r="V21"/>
  <c r="AW21"/>
  <c r="AV21"/>
  <c r="BC21"/>
  <c r="BB21"/>
  <c r="Y21"/>
  <c r="X21"/>
  <c r="CA21"/>
  <c r="BZ21"/>
  <c r="AE21"/>
  <c r="AD21"/>
  <c r="CO21"/>
  <c r="CP21"/>
  <c r="AA21"/>
  <c r="AB21"/>
  <c r="BW21"/>
  <c r="BX21"/>
  <c r="DS21"/>
  <c r="DT21"/>
  <c r="CF19"/>
  <c r="CG19"/>
  <c r="AV19"/>
  <c r="AW19"/>
  <c r="V19"/>
  <c r="U19"/>
  <c r="X19"/>
  <c r="Y19"/>
  <c r="AB19"/>
  <c r="AA19"/>
  <c r="CD19"/>
  <c r="CC19"/>
  <c r="AD19"/>
  <c r="AE19"/>
  <c r="CR19"/>
  <c r="CS19"/>
  <c r="BX19"/>
  <c r="BW19"/>
  <c r="DT19"/>
  <c r="DS19"/>
  <c r="CP17"/>
  <c r="CO17"/>
  <c r="CD17"/>
  <c r="CC17"/>
  <c r="AJ17"/>
  <c r="AK17"/>
  <c r="EB17"/>
  <c r="EC17"/>
  <c r="DB17"/>
  <c r="DA17"/>
  <c r="AZ17"/>
  <c r="AY17"/>
  <c r="CV17"/>
  <c r="CU17"/>
  <c r="AD17"/>
  <c r="AE17"/>
  <c r="BZ17"/>
  <c r="CA17"/>
  <c r="DV17"/>
  <c r="DW17"/>
  <c r="CP15"/>
  <c r="CO15"/>
  <c r="CD15"/>
  <c r="CC15"/>
  <c r="AJ15"/>
  <c r="AK15"/>
  <c r="EB15"/>
  <c r="EC15"/>
  <c r="DB15"/>
  <c r="DA15"/>
  <c r="AZ15"/>
  <c r="AY15"/>
  <c r="AP53"/>
  <c r="AQ53"/>
  <c r="DT53"/>
  <c r="DS53"/>
  <c r="BX53"/>
  <c r="BW53"/>
  <c r="AZ53"/>
  <c r="AY53"/>
  <c r="CP53"/>
  <c r="CO53"/>
  <c r="CD51"/>
  <c r="CC51"/>
  <c r="BF51"/>
  <c r="BE51"/>
  <c r="DH53"/>
  <c r="DG53"/>
  <c r="DZ53"/>
  <c r="DY53"/>
  <c r="DP53"/>
  <c r="DQ53"/>
  <c r="BL53"/>
  <c r="BK53"/>
  <c r="BH53"/>
  <c r="BI53"/>
  <c r="DD53"/>
  <c r="DE53"/>
  <c r="BB51"/>
  <c r="BC51"/>
  <c r="DZ51"/>
  <c r="DY51"/>
  <c r="AV51"/>
  <c r="AW51"/>
  <c r="BN51"/>
  <c r="BO51"/>
  <c r="BH51"/>
  <c r="BI51"/>
  <c r="DD51"/>
  <c r="DE51"/>
  <c r="BF49"/>
  <c r="BE49"/>
  <c r="DT49"/>
  <c r="DS49"/>
  <c r="AN49"/>
  <c r="AM49"/>
  <c r="DP49"/>
  <c r="DQ49"/>
  <c r="AZ49"/>
  <c r="AY49"/>
  <c r="DD49"/>
  <c r="DE49"/>
  <c r="CV47"/>
  <c r="CU47"/>
  <c r="U47"/>
  <c r="V47"/>
  <c r="EF47"/>
  <c r="EE47"/>
  <c r="AE47"/>
  <c r="AD47"/>
  <c r="CA47"/>
  <c r="BZ47"/>
  <c r="DK47"/>
  <c r="DJ47"/>
  <c r="AE45"/>
  <c r="AD45"/>
  <c r="AN45"/>
  <c r="AM45"/>
  <c r="DM45"/>
  <c r="DN45"/>
  <c r="BW45"/>
  <c r="BX45"/>
  <c r="CA45"/>
  <c r="BZ45"/>
  <c r="DW45"/>
  <c r="DV45"/>
  <c r="DH43"/>
  <c r="DG43"/>
  <c r="V43"/>
  <c r="U43"/>
  <c r="AH43"/>
  <c r="AG43"/>
  <c r="DT43"/>
  <c r="DS43"/>
  <c r="AT43"/>
  <c r="AS43"/>
  <c r="BO43"/>
  <c r="BN43"/>
  <c r="DK43"/>
  <c r="DJ43"/>
  <c r="AT41"/>
  <c r="AS41"/>
  <c r="AH41"/>
  <c r="AG41"/>
  <c r="EF41"/>
  <c r="EE41"/>
  <c r="BL41"/>
  <c r="BK41"/>
  <c r="BI41"/>
  <c r="BH41"/>
  <c r="DE41"/>
  <c r="DD41"/>
  <c r="BC39"/>
  <c r="BB39"/>
  <c r="CJ39"/>
  <c r="CI39"/>
  <c r="AH39"/>
  <c r="AG39"/>
  <c r="BF39"/>
  <c r="BE39"/>
  <c r="BI39"/>
  <c r="BH39"/>
  <c r="DE39"/>
  <c r="DD39"/>
  <c r="AB37"/>
  <c r="AA37"/>
  <c r="AN37"/>
  <c r="AM37"/>
  <c r="BC37"/>
  <c r="BB37"/>
  <c r="BO37"/>
  <c r="BN37"/>
  <c r="EI37"/>
  <c r="EH37"/>
  <c r="AN35"/>
  <c r="AM35"/>
  <c r="BU35"/>
  <c r="BT35"/>
  <c r="BL35"/>
  <c r="BK35"/>
  <c r="AT35"/>
  <c r="AS35"/>
  <c r="BI35"/>
  <c r="BH35"/>
  <c r="DT35"/>
  <c r="DS35"/>
  <c r="DK35"/>
  <c r="DJ35"/>
  <c r="CI33"/>
  <c r="CJ33"/>
  <c r="DG33"/>
  <c r="DH33"/>
  <c r="CM33"/>
  <c r="CL33"/>
  <c r="CG33"/>
  <c r="CF33"/>
  <c r="BC33"/>
  <c r="BB33"/>
  <c r="CY33"/>
  <c r="CX33"/>
  <c r="BU31"/>
  <c r="BT31"/>
  <c r="DK31"/>
  <c r="DJ31"/>
  <c r="AK31"/>
  <c r="AJ31"/>
  <c r="CG31"/>
  <c r="CF31"/>
  <c r="BC31"/>
  <c r="BB31"/>
  <c r="CI29"/>
  <c r="CJ29"/>
  <c r="AM29"/>
  <c r="AN29"/>
  <c r="DK29"/>
  <c r="DJ29"/>
  <c r="CM29"/>
  <c r="CL29"/>
  <c r="CG29"/>
  <c r="CF29"/>
  <c r="BC29"/>
  <c r="BB29"/>
  <c r="CY29"/>
  <c r="CX29"/>
  <c r="Y27"/>
  <c r="X27"/>
  <c r="DK27"/>
  <c r="DJ27"/>
  <c r="CM27"/>
  <c r="CL27"/>
  <c r="CG27"/>
  <c r="CF27"/>
  <c r="BC27"/>
  <c r="BB27"/>
  <c r="CY27"/>
  <c r="CX27"/>
  <c r="AM25"/>
  <c r="AN25"/>
  <c r="DG25"/>
  <c r="DH25"/>
  <c r="CM25"/>
  <c r="CL25"/>
  <c r="CG25"/>
  <c r="CF25"/>
  <c r="BC25"/>
  <c r="BB25"/>
  <c r="CY25"/>
  <c r="CX25"/>
  <c r="DY23"/>
  <c r="DZ23"/>
  <c r="AM23"/>
  <c r="AN23"/>
  <c r="BK23"/>
  <c r="BL23"/>
  <c r="CM23"/>
  <c r="CL23"/>
  <c r="AK23"/>
  <c r="AJ23"/>
  <c r="CG23"/>
  <c r="CF23"/>
  <c r="DA21"/>
  <c r="DB21"/>
  <c r="EI21"/>
  <c r="EH21"/>
  <c r="BO21"/>
  <c r="BN21"/>
  <c r="CC21"/>
  <c r="CD21"/>
  <c r="BI21"/>
  <c r="BH21"/>
  <c r="DE21"/>
  <c r="DD21"/>
  <c r="AH19"/>
  <c r="AG19"/>
  <c r="DN19"/>
  <c r="DM19"/>
  <c r="DP19"/>
  <c r="DQ19"/>
  <c r="EF19"/>
  <c r="EE19"/>
  <c r="BN19"/>
  <c r="BO19"/>
  <c r="DJ19"/>
  <c r="DK19"/>
  <c r="AV17"/>
  <c r="AW17"/>
  <c r="DN17"/>
  <c r="DM17"/>
  <c r="BT17"/>
  <c r="BU17"/>
  <c r="CL17"/>
  <c r="CM17"/>
  <c r="BL17"/>
  <c r="BK17"/>
  <c r="DH17"/>
  <c r="DG17"/>
  <c r="AV15"/>
  <c r="AW15"/>
  <c r="DN15"/>
  <c r="DM15"/>
  <c r="BT15"/>
  <c r="BU15"/>
  <c r="CL15"/>
  <c r="CM15"/>
  <c r="BL15"/>
  <c r="BK15"/>
  <c r="BH13"/>
  <c r="BI13"/>
  <c r="V13"/>
  <c r="U13"/>
  <c r="DN13"/>
  <c r="DM13"/>
  <c r="AP13"/>
  <c r="AQ13"/>
  <c r="EH13"/>
  <c r="EI13"/>
  <c r="DH13"/>
  <c r="DG13"/>
  <c r="BF11"/>
  <c r="BE11"/>
  <c r="DD11"/>
  <c r="DE11"/>
  <c r="CF11"/>
  <c r="CG11"/>
  <c r="AN11"/>
  <c r="AM11"/>
  <c r="EF11"/>
  <c r="EE11"/>
  <c r="BN11"/>
  <c r="BO11"/>
  <c r="CP54"/>
  <c r="CO54"/>
  <c r="X54"/>
  <c r="Y54"/>
  <c r="BN54"/>
  <c r="BO54"/>
  <c r="BT54"/>
  <c r="BU54"/>
  <c r="AB54"/>
  <c r="AA54"/>
  <c r="V54"/>
  <c r="U54"/>
  <c r="BR54"/>
  <c r="BQ54"/>
  <c r="DB52"/>
  <c r="DA52"/>
  <c r="X52"/>
  <c r="Y52"/>
  <c r="DP52"/>
  <c r="DQ52"/>
  <c r="BX52"/>
  <c r="BW52"/>
  <c r="EH52"/>
  <c r="EI52"/>
  <c r="DD52"/>
  <c r="DE52"/>
  <c r="AP50"/>
  <c r="AQ50"/>
  <c r="AH50"/>
  <c r="AG50"/>
  <c r="BX50"/>
  <c r="BW50"/>
  <c r="EH50"/>
  <c r="EI50"/>
  <c r="CD50"/>
  <c r="CC50"/>
  <c r="BH50"/>
  <c r="BI50"/>
  <c r="AZ48"/>
  <c r="AY48"/>
  <c r="V48"/>
  <c r="U48"/>
  <c r="BL48"/>
  <c r="BK48"/>
  <c r="BI48"/>
  <c r="BH48"/>
  <c r="CA48"/>
  <c r="BZ48"/>
  <c r="BO48"/>
  <c r="BN48"/>
  <c r="DJ48"/>
  <c r="DK48"/>
  <c r="BQ46"/>
  <c r="BR46"/>
  <c r="DY46"/>
  <c r="DZ46"/>
  <c r="DM46"/>
  <c r="DN46"/>
  <c r="BC46"/>
  <c r="BB46"/>
  <c r="CA46"/>
  <c r="BZ46"/>
  <c r="DW46"/>
  <c r="DV46"/>
  <c r="AK44"/>
  <c r="AJ44"/>
  <c r="AB44"/>
  <c r="AA44"/>
  <c r="AT44"/>
  <c r="AS44"/>
  <c r="CY44"/>
  <c r="CX44"/>
  <c r="DN44"/>
  <c r="DM44"/>
  <c r="BO44"/>
  <c r="BN44"/>
  <c r="AT42"/>
  <c r="AS42"/>
  <c r="BL42"/>
  <c r="BK42"/>
  <c r="AH42"/>
  <c r="AG42"/>
  <c r="BF42"/>
  <c r="BE42"/>
  <c r="CD42"/>
  <c r="CC42"/>
  <c r="BI42"/>
  <c r="BH42"/>
  <c r="DN40"/>
  <c r="DM40"/>
  <c r="EF40"/>
  <c r="EE40"/>
  <c r="DH40"/>
  <c r="DG40"/>
  <c r="AQ40"/>
  <c r="AP40"/>
  <c r="BO40"/>
  <c r="BN40"/>
  <c r="DZ40"/>
  <c r="DY40"/>
  <c r="DE40"/>
  <c r="DD40"/>
  <c r="DN38"/>
  <c r="DM38"/>
  <c r="DQ38"/>
  <c r="DP38"/>
  <c r="CS38"/>
  <c r="CR38"/>
  <c r="DH38"/>
  <c r="DG38"/>
  <c r="EF38"/>
  <c r="EE38"/>
  <c r="DE38"/>
  <c r="DD38"/>
  <c r="BR36"/>
  <c r="BQ36"/>
  <c r="DW36"/>
  <c r="DV36"/>
  <c r="BL36"/>
  <c r="BK36"/>
  <c r="DN36"/>
  <c r="DM36"/>
  <c r="EC36"/>
  <c r="EB36"/>
  <c r="DK36"/>
  <c r="DJ36"/>
  <c r="DN34"/>
  <c r="DM34"/>
  <c r="AQ34"/>
  <c r="AP34"/>
  <c r="DQ34"/>
  <c r="DP34"/>
  <c r="BI34"/>
  <c r="BH34"/>
  <c r="AT34"/>
  <c r="AS34"/>
  <c r="DK34"/>
  <c r="DJ34"/>
  <c r="AW32"/>
  <c r="AV32"/>
  <c r="EE32"/>
  <c r="EF32"/>
  <c r="CC32"/>
  <c r="CD32"/>
  <c r="AK32"/>
  <c r="AJ32"/>
  <c r="EC32"/>
  <c r="EB32"/>
  <c r="CY32"/>
  <c r="CX32"/>
  <c r="CS30"/>
  <c r="CR30"/>
  <c r="DQ30"/>
  <c r="DP30"/>
  <c r="DA30"/>
  <c r="DB30"/>
  <c r="AK30"/>
  <c r="AJ30"/>
  <c r="EC30"/>
  <c r="EB30"/>
  <c r="BC30"/>
  <c r="BB30"/>
  <c r="DG28"/>
  <c r="DH28"/>
  <c r="BK28"/>
  <c r="BL28"/>
  <c r="DA28"/>
  <c r="DB28"/>
  <c r="CC28"/>
  <c r="CD28"/>
  <c r="CG28"/>
  <c r="CF28"/>
  <c r="EC28"/>
  <c r="EB28"/>
  <c r="CY28"/>
  <c r="CX28"/>
  <c r="AW26"/>
  <c r="AV26"/>
  <c r="DA26"/>
  <c r="DB26"/>
  <c r="CC26"/>
  <c r="CD26"/>
  <c r="CG26"/>
  <c r="CF26"/>
  <c r="BC26"/>
  <c r="BB26"/>
  <c r="CY26"/>
  <c r="CX26"/>
  <c r="CI24"/>
  <c r="CJ24"/>
  <c r="CS24"/>
  <c r="CR24"/>
  <c r="BO24"/>
  <c r="BN24"/>
  <c r="AW24"/>
  <c r="AV24"/>
  <c r="CG24"/>
  <c r="CF24"/>
  <c r="CY24"/>
  <c r="CX24"/>
  <c r="AS22"/>
  <c r="AT22"/>
  <c r="AG22"/>
  <c r="AH22"/>
  <c r="BK22"/>
  <c r="BL22"/>
  <c r="BE22"/>
  <c r="BF22"/>
  <c r="EI22"/>
  <c r="EH22"/>
  <c r="BI22"/>
  <c r="BH22"/>
  <c r="CO20"/>
  <c r="CP20"/>
  <c r="BH20"/>
  <c r="BI20"/>
  <c r="CI20"/>
  <c r="CJ20"/>
  <c r="DG20"/>
  <c r="DH20"/>
  <c r="BU20"/>
  <c r="BT20"/>
  <c r="BN20"/>
  <c r="BO20"/>
  <c r="DE20"/>
  <c r="DD20"/>
  <c r="EB18"/>
  <c r="EC18"/>
  <c r="CP18"/>
  <c r="CO18"/>
  <c r="CD18"/>
  <c r="CC18"/>
  <c r="CL18"/>
  <c r="CM18"/>
  <c r="EH18"/>
  <c r="EI18"/>
  <c r="DH18"/>
  <c r="DG18"/>
  <c r="EB16"/>
  <c r="EC16"/>
  <c r="DB16"/>
  <c r="DA16"/>
  <c r="CD16"/>
  <c r="CC16"/>
  <c r="CL16"/>
  <c r="CM16"/>
  <c r="EH16"/>
  <c r="EI16"/>
  <c r="DH16"/>
  <c r="DG16"/>
  <c r="EB14"/>
  <c r="EC14"/>
  <c r="DB14"/>
  <c r="DA14"/>
  <c r="CD14"/>
  <c r="CC14"/>
  <c r="AP14"/>
  <c r="AQ14"/>
  <c r="EH14"/>
  <c r="EI14"/>
  <c r="DH14"/>
  <c r="DG14"/>
  <c r="BR12"/>
  <c r="BQ12"/>
  <c r="DP12"/>
  <c r="DQ12"/>
  <c r="CD12"/>
  <c r="CC12"/>
  <c r="CL12"/>
  <c r="CM12"/>
  <c r="EH12"/>
  <c r="EI12"/>
  <c r="DH12"/>
  <c r="DG12"/>
  <c r="EH10"/>
  <c r="EI10"/>
  <c r="AL33" i="2"/>
  <c r="CV53" i="12"/>
  <c r="CU53"/>
  <c r="X53"/>
  <c r="Y53"/>
  <c r="CD53"/>
  <c r="CC53"/>
  <c r="BF53"/>
  <c r="BE53"/>
  <c r="BZ53"/>
  <c r="CA53"/>
  <c r="AD53"/>
  <c r="AE53"/>
  <c r="DB53"/>
  <c r="DA53"/>
  <c r="AJ53"/>
  <c r="AK53"/>
  <c r="CF53"/>
  <c r="CG53"/>
  <c r="EB53"/>
  <c r="EC53"/>
  <c r="BT51"/>
  <c r="BU51"/>
  <c r="AB51"/>
  <c r="AA51"/>
  <c r="EH51"/>
  <c r="EI51"/>
  <c r="DV51"/>
  <c r="DW51"/>
  <c r="BX51"/>
  <c r="BW51"/>
  <c r="X51"/>
  <c r="Y51"/>
  <c r="CV51"/>
  <c r="CU51"/>
  <c r="AJ51"/>
  <c r="AK51"/>
  <c r="CF51"/>
  <c r="CG51"/>
  <c r="EB51"/>
  <c r="EC51"/>
  <c r="AV49"/>
  <c r="AW49"/>
  <c r="BL49"/>
  <c r="BK49"/>
  <c r="EF49"/>
  <c r="EE49"/>
  <c r="DZ49"/>
  <c r="DY49"/>
  <c r="CD49"/>
  <c r="CC49"/>
  <c r="AH49"/>
  <c r="AG49"/>
  <c r="AB49"/>
  <c r="AA49"/>
  <c r="BX49"/>
  <c r="BW49"/>
  <c r="CF49"/>
  <c r="CG49"/>
  <c r="EB49"/>
  <c r="EC49"/>
  <c r="CS47"/>
  <c r="CR47"/>
  <c r="AS47"/>
  <c r="AT47"/>
  <c r="BK47"/>
  <c r="BL47"/>
  <c r="DE47"/>
  <c r="DD47"/>
  <c r="AY47"/>
  <c r="AZ47"/>
  <c r="DT47"/>
  <c r="DS47"/>
  <c r="AQ47"/>
  <c r="AP47"/>
  <c r="BO47"/>
  <c r="BN47"/>
  <c r="CM47"/>
  <c r="CL47"/>
  <c r="EI47"/>
  <c r="EH47"/>
  <c r="CC45"/>
  <c r="CD45"/>
  <c r="DY45"/>
  <c r="DZ45"/>
  <c r="AB45"/>
  <c r="AA45"/>
  <c r="AW45"/>
  <c r="AV45"/>
  <c r="AK45"/>
  <c r="AJ45"/>
  <c r="DS45"/>
  <c r="DT45"/>
  <c r="BO45"/>
  <c r="BN45"/>
  <c r="CM45"/>
  <c r="CL45"/>
  <c r="DK45"/>
  <c r="DJ45"/>
  <c r="EI45"/>
  <c r="EH45"/>
  <c r="AE43"/>
  <c r="AD43"/>
  <c r="CS43"/>
  <c r="CR43"/>
  <c r="CY43"/>
  <c r="CX43"/>
  <c r="BX43"/>
  <c r="BW43"/>
  <c r="CP43"/>
  <c r="CO43"/>
  <c r="AB43"/>
  <c r="AA43"/>
  <c r="CJ43"/>
  <c r="CI43"/>
  <c r="AQ43"/>
  <c r="AP43"/>
  <c r="CM43"/>
  <c r="CL43"/>
  <c r="EI43"/>
  <c r="EH43"/>
  <c r="BR41"/>
  <c r="BQ41"/>
  <c r="CY41"/>
  <c r="CX41"/>
  <c r="CJ41"/>
  <c r="CI41"/>
  <c r="CA41"/>
  <c r="BZ41"/>
  <c r="BO41"/>
  <c r="BN41"/>
  <c r="AQ41"/>
  <c r="AP41"/>
  <c r="DB41"/>
  <c r="DA41"/>
  <c r="AK41"/>
  <c r="AJ41"/>
  <c r="CG41"/>
  <c r="CF41"/>
  <c r="EC41"/>
  <c r="EB41"/>
  <c r="BO39"/>
  <c r="BN39"/>
  <c r="EI39"/>
  <c r="EH39"/>
  <c r="BU39"/>
  <c r="BT39"/>
  <c r="DZ39"/>
  <c r="DY39"/>
  <c r="CA39"/>
  <c r="BZ39"/>
  <c r="EF39"/>
  <c r="EE39"/>
  <c r="CM39"/>
  <c r="CL39"/>
  <c r="AK39"/>
  <c r="AJ39"/>
  <c r="CG39"/>
  <c r="CF39"/>
  <c r="EC39"/>
  <c r="EB39"/>
  <c r="AT37"/>
  <c r="AS37"/>
  <c r="BR37"/>
  <c r="BQ37"/>
  <c r="DH37"/>
  <c r="DG37"/>
  <c r="BU37"/>
  <c r="BT37"/>
  <c r="DZ37"/>
  <c r="DY37"/>
  <c r="CA37"/>
  <c r="BZ37"/>
  <c r="AQ37"/>
  <c r="AP37"/>
  <c r="DB37"/>
  <c r="DA37"/>
  <c r="CG37"/>
  <c r="CF37"/>
  <c r="EC37"/>
  <c r="EB37"/>
  <c r="AE35"/>
  <c r="AD35"/>
  <c r="EF35"/>
  <c r="EE35"/>
  <c r="DN35"/>
  <c r="DM35"/>
  <c r="Y35"/>
  <c r="X35"/>
  <c r="CJ35"/>
  <c r="CI35"/>
  <c r="AB35"/>
  <c r="AA35"/>
  <c r="CY35"/>
  <c r="CX35"/>
  <c r="AQ35"/>
  <c r="AP35"/>
  <c r="CM35"/>
  <c r="CL35"/>
  <c r="EI35"/>
  <c r="EH35"/>
  <c r="EF33"/>
  <c r="EE33"/>
  <c r="BK33"/>
  <c r="BL33"/>
  <c r="BO33"/>
  <c r="BN33"/>
  <c r="AQ33"/>
  <c r="AP33"/>
  <c r="EI33"/>
  <c r="EH33"/>
  <c r="BI33"/>
  <c r="BH33"/>
  <c r="DE33"/>
  <c r="DD33"/>
  <c r="AE33"/>
  <c r="AD33"/>
  <c r="CA33"/>
  <c r="BZ33"/>
  <c r="DW33"/>
  <c r="DV33"/>
  <c r="Y31"/>
  <c r="X31"/>
  <c r="BK31"/>
  <c r="BL31"/>
  <c r="BO31"/>
  <c r="BN31"/>
  <c r="AQ31"/>
  <c r="AP31"/>
  <c r="EI31"/>
  <c r="EH31"/>
  <c r="BI31"/>
  <c r="BH31"/>
  <c r="DE31"/>
  <c r="DD31"/>
  <c r="AE31"/>
  <c r="AD31"/>
  <c r="CA31"/>
  <c r="BZ31"/>
  <c r="DW31"/>
  <c r="DV31"/>
  <c r="BK29"/>
  <c r="BL29"/>
  <c r="EE29"/>
  <c r="EF29"/>
  <c r="BO29"/>
  <c r="BN29"/>
  <c r="AQ29"/>
  <c r="AP29"/>
  <c r="EI29"/>
  <c r="EH29"/>
  <c r="BI29"/>
  <c r="BH29"/>
  <c r="DE29"/>
  <c r="DD29"/>
  <c r="AE29"/>
  <c r="AD29"/>
  <c r="CA29"/>
  <c r="BZ29"/>
  <c r="DW29"/>
  <c r="DV29"/>
  <c r="AW27"/>
  <c r="AV27"/>
  <c r="DQ27"/>
  <c r="DP27"/>
  <c r="BO27"/>
  <c r="BN27"/>
  <c r="AQ27"/>
  <c r="AP27"/>
  <c r="EI27"/>
  <c r="EH27"/>
  <c r="BI27"/>
  <c r="BH27"/>
  <c r="DE27"/>
  <c r="DD27"/>
  <c r="AE27"/>
  <c r="AD27"/>
  <c r="CA27"/>
  <c r="BZ27"/>
  <c r="DW27"/>
  <c r="DV27"/>
  <c r="BK25"/>
  <c r="BL25"/>
  <c r="EE25"/>
  <c r="EF25"/>
  <c r="BO25"/>
  <c r="BN25"/>
  <c r="AQ25"/>
  <c r="AP25"/>
  <c r="EI25"/>
  <c r="EH25"/>
  <c r="BI25"/>
  <c r="BH25"/>
  <c r="DE25"/>
  <c r="DD25"/>
  <c r="AE25"/>
  <c r="AD25"/>
  <c r="CA25"/>
  <c r="BZ25"/>
  <c r="DW25"/>
  <c r="DV25"/>
  <c r="BQ23"/>
  <c r="BR23"/>
  <c r="CA23"/>
  <c r="BZ23"/>
  <c r="DM23"/>
  <c r="DN23"/>
  <c r="CI23"/>
  <c r="CJ23"/>
  <c r="DG23"/>
  <c r="DH23"/>
  <c r="BO23"/>
  <c r="BN23"/>
  <c r="DK23"/>
  <c r="DJ23"/>
  <c r="EI23"/>
  <c r="EH23"/>
  <c r="BI23"/>
  <c r="BH23"/>
  <c r="DE23"/>
  <c r="DD23"/>
  <c r="AQ21"/>
  <c r="AP21"/>
  <c r="BQ21"/>
  <c r="BR21"/>
  <c r="CS21"/>
  <c r="CR21"/>
  <c r="AG21"/>
  <c r="AH21"/>
  <c r="CI21"/>
  <c r="CJ21"/>
  <c r="AM21"/>
  <c r="AN21"/>
  <c r="DK21"/>
  <c r="DJ21"/>
  <c r="AK21"/>
  <c r="AJ21"/>
  <c r="CG21"/>
  <c r="CF21"/>
  <c r="EC21"/>
  <c r="EB21"/>
  <c r="DB19"/>
  <c r="DA19"/>
  <c r="BR19"/>
  <c r="BQ19"/>
  <c r="AJ19"/>
  <c r="AK19"/>
  <c r="BF19"/>
  <c r="BE19"/>
  <c r="AP19"/>
  <c r="AQ19"/>
  <c r="CP19"/>
  <c r="CO19"/>
  <c r="AN19"/>
  <c r="AM19"/>
  <c r="DD19"/>
  <c r="DE19"/>
  <c r="CL19"/>
  <c r="CM19"/>
  <c r="EH19"/>
  <c r="EI19"/>
  <c r="DD17"/>
  <c r="DE17"/>
  <c r="CR17"/>
  <c r="CS17"/>
  <c r="BR17"/>
  <c r="BQ17"/>
  <c r="X17"/>
  <c r="Y17"/>
  <c r="DP17"/>
  <c r="DQ17"/>
  <c r="BN17"/>
  <c r="BO17"/>
  <c r="DJ17"/>
  <c r="DK17"/>
  <c r="AN17"/>
  <c r="AM17"/>
  <c r="CJ17"/>
  <c r="CI17"/>
  <c r="EF17"/>
  <c r="EE17"/>
  <c r="DD15"/>
  <c r="DE15"/>
  <c r="CR15"/>
  <c r="CS15"/>
  <c r="BR15"/>
  <c r="BQ15"/>
  <c r="X15"/>
  <c r="Y15"/>
  <c r="DP15"/>
  <c r="DQ15"/>
  <c r="BN15"/>
  <c r="BO15"/>
  <c r="DJ15"/>
  <c r="DK15"/>
  <c r="AN15"/>
  <c r="AM15"/>
  <c r="CJ15"/>
  <c r="CI15"/>
  <c r="EF15"/>
  <c r="EE15"/>
  <c r="DD13"/>
  <c r="DE13"/>
  <c r="CR13"/>
  <c r="CS13"/>
  <c r="BR13"/>
  <c r="BQ13"/>
  <c r="X13"/>
  <c r="Y13"/>
  <c r="DP13"/>
  <c r="DQ13"/>
  <c r="BN13"/>
  <c r="BO13"/>
  <c r="DJ13"/>
  <c r="DK13"/>
  <c r="AN13"/>
  <c r="AM13"/>
  <c r="CJ13"/>
  <c r="CI13"/>
  <c r="EF13"/>
  <c r="EE13"/>
  <c r="DB11"/>
  <c r="DA11"/>
  <c r="BH11"/>
  <c r="BI11"/>
  <c r="AV11"/>
  <c r="AW11"/>
  <c r="AJ11"/>
  <c r="AK11"/>
  <c r="EB11"/>
  <c r="EC11"/>
  <c r="BL11"/>
  <c r="BK11"/>
  <c r="DH11"/>
  <c r="DG11"/>
  <c r="AP11"/>
  <c r="AQ11"/>
  <c r="CL11"/>
  <c r="CM11"/>
  <c r="EH11"/>
  <c r="EI11"/>
  <c r="DH54"/>
  <c r="DG54"/>
  <c r="BX54"/>
  <c r="BW54"/>
  <c r="AH54"/>
  <c r="AG54"/>
  <c r="CX54"/>
  <c r="CY54"/>
  <c r="AP54"/>
  <c r="AQ54"/>
  <c r="DD54"/>
  <c r="DE54"/>
  <c r="AV54"/>
  <c r="AW54"/>
  <c r="DT54"/>
  <c r="DS54"/>
  <c r="DV54"/>
  <c r="DW54"/>
  <c r="AZ54"/>
  <c r="AY54"/>
  <c r="DN54"/>
  <c r="DM54"/>
  <c r="BF54"/>
  <c r="BE54"/>
  <c r="DZ54"/>
  <c r="DY54"/>
  <c r="CD54"/>
  <c r="CC54"/>
  <c r="EH54"/>
  <c r="EI54"/>
  <c r="BH54"/>
  <c r="BI54"/>
  <c r="AZ52"/>
  <c r="AY52"/>
  <c r="BN52"/>
  <c r="BO52"/>
  <c r="BZ52"/>
  <c r="CA52"/>
  <c r="DT52"/>
  <c r="DS52"/>
  <c r="CX52"/>
  <c r="CY52"/>
  <c r="CV52"/>
  <c r="CU52"/>
  <c r="BB52"/>
  <c r="BC52"/>
  <c r="DZ52"/>
  <c r="DY52"/>
  <c r="AT52"/>
  <c r="AS52"/>
  <c r="CP52"/>
  <c r="CO52"/>
  <c r="AD50"/>
  <c r="AE50"/>
  <c r="DZ50"/>
  <c r="DY50"/>
  <c r="BZ50"/>
  <c r="CA50"/>
  <c r="BF50"/>
  <c r="BE50"/>
  <c r="BB50"/>
  <c r="BC50"/>
  <c r="DV50"/>
  <c r="DW50"/>
  <c r="AV50"/>
  <c r="AW50"/>
  <c r="DT50"/>
  <c r="DS50"/>
  <c r="AT50"/>
  <c r="AS50"/>
  <c r="CP50"/>
  <c r="CO50"/>
  <c r="AN48"/>
  <c r="AM48"/>
  <c r="BR48"/>
  <c r="BQ48"/>
  <c r="BC48"/>
  <c r="BB48"/>
  <c r="AW48"/>
  <c r="AV48"/>
  <c r="AE48"/>
  <c r="AD48"/>
  <c r="DN48"/>
  <c r="DM48"/>
  <c r="AT48"/>
  <c r="AS48"/>
  <c r="DP48"/>
  <c r="DQ48"/>
  <c r="BF48"/>
  <c r="BE48"/>
  <c r="CV48"/>
  <c r="CU48"/>
  <c r="U46"/>
  <c r="V46"/>
  <c r="EE46"/>
  <c r="EF46"/>
  <c r="BE46"/>
  <c r="BF46"/>
  <c r="DG46"/>
  <c r="DH46"/>
  <c r="DA46"/>
  <c r="DB46"/>
  <c r="Y46"/>
  <c r="X46"/>
  <c r="AW46"/>
  <c r="AV46"/>
  <c r="BU46"/>
  <c r="BT46"/>
  <c r="CS46"/>
  <c r="CR46"/>
  <c r="DQ46"/>
  <c r="DP46"/>
  <c r="AW44"/>
  <c r="AV44"/>
  <c r="EF44"/>
  <c r="EE44"/>
  <c r="DT44"/>
  <c r="DS44"/>
  <c r="CG44"/>
  <c r="CF44"/>
  <c r="AE44"/>
  <c r="AD44"/>
  <c r="CJ44"/>
  <c r="CI44"/>
  <c r="BC44"/>
  <c r="BB44"/>
  <c r="DE44"/>
  <c r="DD44"/>
  <c r="BF44"/>
  <c r="BE44"/>
  <c r="DB44"/>
  <c r="DA44"/>
  <c r="AQ42"/>
  <c r="AP42"/>
  <c r="V42"/>
  <c r="U42"/>
  <c r="BO42"/>
  <c r="BN42"/>
  <c r="EI42"/>
  <c r="EH42"/>
  <c r="AW42"/>
  <c r="AV42"/>
  <c r="CY42"/>
  <c r="CX42"/>
  <c r="BU42"/>
  <c r="BT42"/>
  <c r="DW42"/>
  <c r="DV42"/>
  <c r="AZ42"/>
  <c r="AY42"/>
  <c r="CV42"/>
  <c r="CU42"/>
  <c r="CM40"/>
  <c r="CL40"/>
  <c r="DB40"/>
  <c r="DA40"/>
  <c r="AN40"/>
  <c r="AM40"/>
  <c r="CS40"/>
  <c r="CR40"/>
  <c r="AE40"/>
  <c r="AD40"/>
  <c r="CY40"/>
  <c r="CX40"/>
  <c r="AT40"/>
  <c r="AS40"/>
  <c r="DQ40"/>
  <c r="DP40"/>
  <c r="AZ40"/>
  <c r="AY40"/>
  <c r="CV40"/>
  <c r="CU40"/>
  <c r="CY38"/>
  <c r="CX38"/>
  <c r="CJ38"/>
  <c r="CI38"/>
  <c r="CM38"/>
  <c r="CL38"/>
  <c r="CA38"/>
  <c r="BZ38"/>
  <c r="BO38"/>
  <c r="BN38"/>
  <c r="BR38"/>
  <c r="BQ38"/>
  <c r="BU38"/>
  <c r="BT38"/>
  <c r="DW38"/>
  <c r="DV38"/>
  <c r="AZ38"/>
  <c r="AY38"/>
  <c r="CV38"/>
  <c r="CU38"/>
  <c r="AW36"/>
  <c r="AV36"/>
  <c r="BI36"/>
  <c r="BH36"/>
  <c r="CG36"/>
  <c r="CF36"/>
  <c r="BU36"/>
  <c r="BT36"/>
  <c r="BC36"/>
  <c r="BB36"/>
  <c r="DE36"/>
  <c r="DD36"/>
  <c r="AT36"/>
  <c r="AS36"/>
  <c r="DQ36"/>
  <c r="DP36"/>
  <c r="BF36"/>
  <c r="BE36"/>
  <c r="DB36"/>
  <c r="DA36"/>
  <c r="AW34"/>
  <c r="AV34"/>
  <c r="Y34"/>
  <c r="X34"/>
  <c r="DE34"/>
  <c r="DD34"/>
  <c r="EC34"/>
  <c r="EB34"/>
  <c r="CV34"/>
  <c r="CU34"/>
  <c r="AZ34"/>
  <c r="AY34"/>
  <c r="CY34"/>
  <c r="CX34"/>
  <c r="AE34"/>
  <c r="AD34"/>
  <c r="CA34"/>
  <c r="BZ34"/>
  <c r="DB34"/>
  <c r="DA34"/>
  <c r="CS32"/>
  <c r="CR32"/>
  <c r="Y32"/>
  <c r="X32"/>
  <c r="DQ32"/>
  <c r="DP32"/>
  <c r="CM32"/>
  <c r="CL32"/>
  <c r="BO32"/>
  <c r="BN32"/>
  <c r="AA32"/>
  <c r="AB32"/>
  <c r="BW32"/>
  <c r="BX32"/>
  <c r="DS32"/>
  <c r="DT32"/>
  <c r="AS32"/>
  <c r="AT32"/>
  <c r="CO32"/>
  <c r="CP32"/>
  <c r="BK30"/>
  <c r="BL30"/>
  <c r="EE30"/>
  <c r="EF30"/>
  <c r="CI30"/>
  <c r="CJ30"/>
  <c r="CM30"/>
  <c r="CL30"/>
  <c r="BO30"/>
  <c r="BN30"/>
  <c r="AA30"/>
  <c r="AB30"/>
  <c r="BW30"/>
  <c r="BX30"/>
  <c r="DS30"/>
  <c r="DT30"/>
  <c r="AS30"/>
  <c r="AT30"/>
  <c r="CO30"/>
  <c r="CP30"/>
  <c r="AW28"/>
  <c r="AV28"/>
  <c r="DQ28"/>
  <c r="DP28"/>
  <c r="BU28"/>
  <c r="BT28"/>
  <c r="CM28"/>
  <c r="CL28"/>
  <c r="BO28"/>
  <c r="BN28"/>
  <c r="AA28"/>
  <c r="AB28"/>
  <c r="BW28"/>
  <c r="BX28"/>
  <c r="DS28"/>
  <c r="DT28"/>
  <c r="AS28"/>
  <c r="AT28"/>
  <c r="CO28"/>
  <c r="CP28"/>
  <c r="BK26"/>
  <c r="BL26"/>
  <c r="EE26"/>
  <c r="EF26"/>
  <c r="CI26"/>
  <c r="CJ26"/>
  <c r="CM26"/>
  <c r="CL26"/>
  <c r="BO26"/>
  <c r="BN26"/>
  <c r="AA26"/>
  <c r="AB26"/>
  <c r="BW26"/>
  <c r="BX26"/>
  <c r="DS26"/>
  <c r="DT26"/>
  <c r="AS26"/>
  <c r="AT26"/>
  <c r="CO26"/>
  <c r="CP26"/>
  <c r="AA24"/>
  <c r="AB24"/>
  <c r="BE24"/>
  <c r="BF24"/>
  <c r="BK24"/>
  <c r="BL24"/>
  <c r="BU24"/>
  <c r="BT24"/>
  <c r="EI24"/>
  <c r="EH24"/>
  <c r="DY24"/>
  <c r="DZ24"/>
  <c r="AQ24"/>
  <c r="AP24"/>
  <c r="BW24"/>
  <c r="BX24"/>
  <c r="DS24"/>
  <c r="DT24"/>
  <c r="CO24"/>
  <c r="CP24"/>
  <c r="Y22"/>
  <c r="X22"/>
  <c r="DM22"/>
  <c r="DN22"/>
  <c r="DW22"/>
  <c r="DV22"/>
  <c r="AM22"/>
  <c r="AN22"/>
  <c r="BC22"/>
  <c r="BB22"/>
  <c r="AW22"/>
  <c r="AV22"/>
  <c r="DQ22"/>
  <c r="DP22"/>
  <c r="DY22"/>
  <c r="DZ22"/>
  <c r="AY22"/>
  <c r="AZ22"/>
  <c r="CU22"/>
  <c r="CV22"/>
  <c r="AV20"/>
  <c r="AW20"/>
  <c r="AH20"/>
  <c r="AG20"/>
  <c r="AN20"/>
  <c r="AM20"/>
  <c r="AT20"/>
  <c r="AS20"/>
  <c r="AJ20"/>
  <c r="AK20"/>
  <c r="CY20"/>
  <c r="CX20"/>
  <c r="BL20"/>
  <c r="BK20"/>
  <c r="DM20"/>
  <c r="DN20"/>
  <c r="AZ20"/>
  <c r="AY20"/>
  <c r="CU20"/>
  <c r="CV20"/>
  <c r="V18"/>
  <c r="U18"/>
  <c r="DN18"/>
  <c r="DM18"/>
  <c r="BT18"/>
  <c r="BU18"/>
  <c r="BH18"/>
  <c r="BI18"/>
  <c r="AV18"/>
  <c r="AW18"/>
  <c r="AB18"/>
  <c r="AA18"/>
  <c r="BX18"/>
  <c r="BW18"/>
  <c r="DT18"/>
  <c r="DS18"/>
  <c r="BB18"/>
  <c r="BC18"/>
  <c r="CX18"/>
  <c r="CY18"/>
  <c r="V16"/>
  <c r="U16"/>
  <c r="DN16"/>
  <c r="DM16"/>
  <c r="BT16"/>
  <c r="BU16"/>
  <c r="BH16"/>
  <c r="BI16"/>
  <c r="AV16"/>
  <c r="AW16"/>
  <c r="AB16"/>
  <c r="AA16"/>
  <c r="BX16"/>
  <c r="BW16"/>
  <c r="DT16"/>
  <c r="DS16"/>
  <c r="BB16"/>
  <c r="BC16"/>
  <c r="CX16"/>
  <c r="CY16"/>
  <c r="V14"/>
  <c r="U14"/>
  <c r="DN14"/>
  <c r="DM14"/>
  <c r="BT14"/>
  <c r="BU14"/>
  <c r="BH14"/>
  <c r="BI14"/>
  <c r="AV14"/>
  <c r="AW14"/>
  <c r="AB14"/>
  <c r="AA14"/>
  <c r="BX14"/>
  <c r="BW14"/>
  <c r="DT14"/>
  <c r="DS14"/>
  <c r="BB14"/>
  <c r="BC14"/>
  <c r="CX14"/>
  <c r="CY14"/>
  <c r="AJ12"/>
  <c r="AK12"/>
  <c r="EB12"/>
  <c r="EC12"/>
  <c r="DB12"/>
  <c r="DA12"/>
  <c r="BH12"/>
  <c r="BI12"/>
  <c r="AV12"/>
  <c r="AW12"/>
  <c r="X12"/>
  <c r="Y12"/>
  <c r="BX12"/>
  <c r="BW12"/>
  <c r="DT12"/>
  <c r="DS12"/>
  <c r="BB12"/>
  <c r="BC12"/>
  <c r="CX12"/>
  <c r="CY12"/>
  <c r="AB10"/>
  <c r="AA10"/>
  <c r="DD10"/>
  <c r="DE10"/>
  <c r="CR10"/>
  <c r="CS10"/>
  <c r="CF10"/>
  <c r="CG10"/>
  <c r="BF10"/>
  <c r="BE10"/>
  <c r="X10"/>
  <c r="Y10"/>
  <c r="BX10"/>
  <c r="BW10"/>
  <c r="DT10"/>
  <c r="DS10"/>
  <c r="BB10"/>
  <c r="BC10"/>
  <c r="CX10"/>
  <c r="CY10"/>
  <c r="DH10"/>
  <c r="DG10"/>
  <c r="CV15"/>
  <c r="CU15"/>
  <c r="AD15"/>
  <c r="AE15"/>
  <c r="BZ15"/>
  <c r="CA15"/>
  <c r="DV15"/>
  <c r="DW15"/>
  <c r="CP13"/>
  <c r="CO13"/>
  <c r="CD13"/>
  <c r="CC13"/>
  <c r="AJ13"/>
  <c r="AK13"/>
  <c r="EB13"/>
  <c r="EC13"/>
  <c r="DB13"/>
  <c r="DA13"/>
  <c r="AZ13"/>
  <c r="AY13"/>
  <c r="CV13"/>
  <c r="CU13"/>
  <c r="AD13"/>
  <c r="AE13"/>
  <c r="BZ13"/>
  <c r="CA13"/>
  <c r="DV13"/>
  <c r="DW13"/>
  <c r="BT11"/>
  <c r="BU11"/>
  <c r="AT11"/>
  <c r="AS11"/>
  <c r="AH11"/>
  <c r="AG11"/>
  <c r="DZ11"/>
  <c r="DY11"/>
  <c r="DN11"/>
  <c r="DM11"/>
  <c r="BB11"/>
  <c r="BC11"/>
  <c r="CX11"/>
  <c r="CY11"/>
  <c r="X11"/>
  <c r="Y11"/>
  <c r="BX11"/>
  <c r="BW11"/>
  <c r="DT11"/>
  <c r="DS11"/>
  <c r="EF54"/>
  <c r="EE54"/>
  <c r="DP54"/>
  <c r="DQ54"/>
  <c r="DB54"/>
  <c r="DA54"/>
  <c r="CJ54"/>
  <c r="CI54"/>
  <c r="AD54"/>
  <c r="AE54"/>
  <c r="CR54"/>
  <c r="CS54"/>
  <c r="AN54"/>
  <c r="AM54"/>
  <c r="DJ54"/>
  <c r="DK54"/>
  <c r="AJ54"/>
  <c r="AK54"/>
  <c r="CF54"/>
  <c r="CG54"/>
  <c r="AD52"/>
  <c r="AE52"/>
  <c r="EF52"/>
  <c r="EE52"/>
  <c r="AV52"/>
  <c r="AW52"/>
  <c r="BL52"/>
  <c r="BK52"/>
  <c r="AB52"/>
  <c r="AA52"/>
  <c r="AH52"/>
  <c r="AG52"/>
  <c r="CJ52"/>
  <c r="CI52"/>
  <c r="V52"/>
  <c r="U52"/>
  <c r="BR52"/>
  <c r="BQ52"/>
  <c r="DN52"/>
  <c r="DM52"/>
  <c r="AZ50"/>
  <c r="AY50"/>
  <c r="BT50"/>
  <c r="BU50"/>
  <c r="BL50"/>
  <c r="BK50"/>
  <c r="DJ50"/>
  <c r="DK50"/>
  <c r="CR50"/>
  <c r="CS50"/>
  <c r="AB50"/>
  <c r="AA50"/>
  <c r="CL50"/>
  <c r="CM50"/>
  <c r="V50"/>
  <c r="U50"/>
  <c r="BR50"/>
  <c r="BQ50"/>
  <c r="DN50"/>
  <c r="DM50"/>
  <c r="CP48"/>
  <c r="CO48"/>
  <c r="BX48"/>
  <c r="BW48"/>
  <c r="EF48"/>
  <c r="EE48"/>
  <c r="CG48"/>
  <c r="CF48"/>
  <c r="BU48"/>
  <c r="BT48"/>
  <c r="Y48"/>
  <c r="X48"/>
  <c r="CJ48"/>
  <c r="CI48"/>
  <c r="AH48"/>
  <c r="AG48"/>
  <c r="CD48"/>
  <c r="CC48"/>
  <c r="DT48"/>
  <c r="DS48"/>
  <c r="BK46"/>
  <c r="BL46"/>
  <c r="CI46"/>
  <c r="CJ46"/>
  <c r="AM46"/>
  <c r="AN46"/>
  <c r="AY46"/>
  <c r="AZ46"/>
  <c r="CU46"/>
  <c r="CV46"/>
  <c r="AK46"/>
  <c r="AJ46"/>
  <c r="BI46"/>
  <c r="BH46"/>
  <c r="CG46"/>
  <c r="CF46"/>
  <c r="DE46"/>
  <c r="DD46"/>
  <c r="EC46"/>
  <c r="EB46"/>
  <c r="CA44"/>
  <c r="BZ44"/>
  <c r="DQ44"/>
  <c r="DP44"/>
  <c r="AN44"/>
  <c r="AM44"/>
  <c r="DH44"/>
  <c r="DG44"/>
  <c r="BI44"/>
  <c r="BH44"/>
  <c r="EC44"/>
  <c r="EB44"/>
  <c r="BX44"/>
  <c r="BW44"/>
  <c r="AH44"/>
  <c r="AG44"/>
  <c r="CD44"/>
  <c r="CC44"/>
  <c r="DZ44"/>
  <c r="DY44"/>
  <c r="CJ42"/>
  <c r="CI42"/>
  <c r="DB42"/>
  <c r="DA42"/>
  <c r="CS42"/>
  <c r="CR42"/>
  <c r="CA42"/>
  <c r="BZ42"/>
  <c r="BR42"/>
  <c r="BQ42"/>
  <c r="AE42"/>
  <c r="AD42"/>
  <c r="CP42"/>
  <c r="CO42"/>
  <c r="AB42"/>
  <c r="AA42"/>
  <c r="BX42"/>
  <c r="BW42"/>
  <c r="DT42"/>
  <c r="DS42"/>
  <c r="AW40"/>
  <c r="AV40"/>
  <c r="BL40"/>
  <c r="BK40"/>
  <c r="BR40"/>
  <c r="BQ40"/>
  <c r="DW40"/>
  <c r="DV40"/>
  <c r="BF40"/>
  <c r="BE40"/>
  <c r="Y40"/>
  <c r="X40"/>
  <c r="CA40"/>
  <c r="BZ40"/>
  <c r="AB40"/>
  <c r="AA40"/>
  <c r="BX40"/>
  <c r="BW40"/>
  <c r="DT40"/>
  <c r="DS40"/>
  <c r="AT38"/>
  <c r="AS38"/>
  <c r="AH38"/>
  <c r="AG38"/>
  <c r="V38"/>
  <c r="U38"/>
  <c r="Y38"/>
  <c r="X38"/>
  <c r="EI38"/>
  <c r="EH38"/>
  <c r="AE38"/>
  <c r="AD38"/>
  <c r="CP38"/>
  <c r="CO38"/>
  <c r="AB38"/>
  <c r="AA38"/>
  <c r="BX38"/>
  <c r="BW38"/>
  <c r="DT38"/>
  <c r="DS38"/>
  <c r="AB36"/>
  <c r="AA36"/>
  <c r="DT36"/>
  <c r="DS36"/>
  <c r="AE36"/>
  <c r="AD36"/>
  <c r="EF36"/>
  <c r="EE36"/>
  <c r="BX36"/>
  <c r="BW36"/>
  <c r="Y36"/>
  <c r="X36"/>
  <c r="CJ36"/>
  <c r="CI36"/>
  <c r="AH36"/>
  <c r="AG36"/>
  <c r="CD36"/>
  <c r="CC36"/>
  <c r="DZ36"/>
  <c r="DY36"/>
  <c r="BL34"/>
  <c r="BK34"/>
  <c r="BU34"/>
  <c r="BT34"/>
  <c r="BF34"/>
  <c r="BE34"/>
  <c r="BO34"/>
  <c r="BN34"/>
  <c r="AB34"/>
  <c r="AA34"/>
  <c r="BX34"/>
  <c r="BW34"/>
  <c r="DT34"/>
  <c r="DS34"/>
  <c r="BC34"/>
  <c r="BB34"/>
  <c r="DW34"/>
  <c r="DV34"/>
  <c r="DZ34"/>
  <c r="DY34"/>
  <c r="DG32"/>
  <c r="DH32"/>
  <c r="BU32"/>
  <c r="BT32"/>
  <c r="AQ32"/>
  <c r="AP32"/>
  <c r="EI32"/>
  <c r="EH32"/>
  <c r="DK32"/>
  <c r="DJ32"/>
  <c r="AY32"/>
  <c r="AZ32"/>
  <c r="CU32"/>
  <c r="CV32"/>
  <c r="U32"/>
  <c r="V32"/>
  <c r="BQ32"/>
  <c r="BR32"/>
  <c r="DM32"/>
  <c r="DN32"/>
  <c r="AM30"/>
  <c r="AN30"/>
  <c r="DG30"/>
  <c r="DH30"/>
  <c r="AQ30"/>
  <c r="AP30"/>
  <c r="EI30"/>
  <c r="EH30"/>
  <c r="DK30"/>
  <c r="DJ30"/>
  <c r="AY30"/>
  <c r="AZ30"/>
  <c r="CU30"/>
  <c r="CV30"/>
  <c r="U30"/>
  <c r="V30"/>
  <c r="BQ30"/>
  <c r="BR30"/>
  <c r="DM30"/>
  <c r="DN30"/>
  <c r="Y28"/>
  <c r="X28"/>
  <c r="CS28"/>
  <c r="CR28"/>
  <c r="AQ28"/>
  <c r="AP28"/>
  <c r="EI28"/>
  <c r="EH28"/>
  <c r="DK28"/>
  <c r="DJ28"/>
  <c r="AY28"/>
  <c r="AZ28"/>
  <c r="CU28"/>
  <c r="CV28"/>
  <c r="U28"/>
  <c r="V28"/>
  <c r="BQ28"/>
  <c r="BR28"/>
  <c r="DM28"/>
  <c r="DN28"/>
  <c r="AM26"/>
  <c r="AN26"/>
  <c r="DG26"/>
  <c r="DH26"/>
  <c r="AQ26"/>
  <c r="AP26"/>
  <c r="EI26"/>
  <c r="EH26"/>
  <c r="DK26"/>
  <c r="DJ26"/>
  <c r="AY26"/>
  <c r="AZ26"/>
  <c r="CU26"/>
  <c r="CV26"/>
  <c r="U26"/>
  <c r="V26"/>
  <c r="BQ26"/>
  <c r="BR26"/>
  <c r="DM26"/>
  <c r="DN26"/>
  <c r="DG24"/>
  <c r="DH24"/>
  <c r="DQ24"/>
  <c r="DP24"/>
  <c r="U24"/>
  <c r="V24"/>
  <c r="CM24"/>
  <c r="CL24"/>
  <c r="CC24"/>
  <c r="CD24"/>
  <c r="AE24"/>
  <c r="AD24"/>
  <c r="BC24"/>
  <c r="BB24"/>
  <c r="CU24"/>
  <c r="CV24"/>
  <c r="BQ24"/>
  <c r="BR24"/>
  <c r="DM24"/>
  <c r="DN24"/>
  <c r="BO22"/>
  <c r="BN22"/>
  <c r="BU22"/>
  <c r="BT22"/>
  <c r="CA22"/>
  <c r="BZ22"/>
  <c r="U22"/>
  <c r="V22"/>
  <c r="CS22"/>
  <c r="CR22"/>
  <c r="BQ22"/>
  <c r="BR22"/>
  <c r="DA22"/>
  <c r="DB22"/>
  <c r="AA22"/>
  <c r="AB22"/>
  <c r="BW22"/>
  <c r="BX22"/>
  <c r="DS22"/>
  <c r="DT22"/>
  <c r="DK20"/>
  <c r="DJ20"/>
  <c r="CA20"/>
  <c r="BZ20"/>
  <c r="CC20"/>
  <c r="CD20"/>
  <c r="DY20"/>
  <c r="DZ20"/>
  <c r="BR20"/>
  <c r="BQ20"/>
  <c r="V20"/>
  <c r="U20"/>
  <c r="CS20"/>
  <c r="CR20"/>
  <c r="AB20"/>
  <c r="AA20"/>
  <c r="BW20"/>
  <c r="BX20"/>
  <c r="DS20"/>
  <c r="DT20"/>
  <c r="BR18"/>
  <c r="BQ18"/>
  <c r="X18"/>
  <c r="Y18"/>
  <c r="DP18"/>
  <c r="DQ18"/>
  <c r="DD18"/>
  <c r="DE18"/>
  <c r="CR18"/>
  <c r="CS18"/>
  <c r="AZ18"/>
  <c r="AY18"/>
  <c r="CV18"/>
  <c r="CU18"/>
  <c r="AD18"/>
  <c r="AE18"/>
  <c r="BZ18"/>
  <c r="CA18"/>
  <c r="DV18"/>
  <c r="DW18"/>
  <c r="BR16"/>
  <c r="BQ16"/>
  <c r="X16"/>
  <c r="Y16"/>
  <c r="DP16"/>
  <c r="DQ16"/>
  <c r="DD16"/>
  <c r="DE16"/>
  <c r="CR16"/>
  <c r="CS16"/>
  <c r="AZ16"/>
  <c r="AY16"/>
  <c r="CV16"/>
  <c r="CU16"/>
  <c r="AD16"/>
  <c r="AE16"/>
  <c r="BZ16"/>
  <c r="CA16"/>
  <c r="DV16"/>
  <c r="DW16"/>
  <c r="BR14"/>
  <c r="BQ14"/>
  <c r="X14"/>
  <c r="Y14"/>
  <c r="DP14"/>
  <c r="DQ14"/>
  <c r="DD14"/>
  <c r="DE14"/>
  <c r="CR14"/>
  <c r="CS14"/>
  <c r="AZ14"/>
  <c r="AY14"/>
  <c r="CV14"/>
  <c r="CU14"/>
  <c r="AD14"/>
  <c r="AE14"/>
  <c r="BZ14"/>
  <c r="CA14"/>
  <c r="DV14"/>
  <c r="DW14"/>
  <c r="CF12"/>
  <c r="CG12"/>
  <c r="BF12"/>
  <c r="BE12"/>
  <c r="AB12"/>
  <c r="AA12"/>
  <c r="DD12"/>
  <c r="DE12"/>
  <c r="CR12"/>
  <c r="CS12"/>
  <c r="AZ12"/>
  <c r="AY12"/>
  <c r="CV12"/>
  <c r="CU12"/>
  <c r="AD12"/>
  <c r="AE12"/>
  <c r="BZ12"/>
  <c r="CA12"/>
  <c r="DV12"/>
  <c r="DW12"/>
  <c r="BH10"/>
  <c r="BI10"/>
  <c r="AV10"/>
  <c r="AW10"/>
  <c r="AJ10"/>
  <c r="AK10"/>
  <c r="EB10"/>
  <c r="EC10"/>
  <c r="DB10"/>
  <c r="DA10"/>
  <c r="AZ10"/>
  <c r="AY10"/>
  <c r="CV10"/>
  <c r="CU10"/>
  <c r="AD10"/>
  <c r="AE10"/>
  <c r="BZ10"/>
  <c r="CA10"/>
  <c r="DV10"/>
  <c r="DW10"/>
  <c r="AT54"/>
  <c r="AS54"/>
  <c r="CL54"/>
  <c r="CM54"/>
  <c r="CL52"/>
  <c r="CM52"/>
  <c r="AN52"/>
  <c r="AM52"/>
  <c r="BT52"/>
  <c r="BU52"/>
  <c r="CD52"/>
  <c r="CC52"/>
  <c r="BF52"/>
  <c r="BE52"/>
  <c r="AP52"/>
  <c r="AQ52"/>
  <c r="CR52"/>
  <c r="CS52"/>
  <c r="AJ52"/>
  <c r="AK52"/>
  <c r="CF52"/>
  <c r="CG52"/>
  <c r="EB52"/>
  <c r="EC52"/>
  <c r="DP50"/>
  <c r="DQ50"/>
  <c r="DB50"/>
  <c r="DA50"/>
  <c r="CJ50"/>
  <c r="CI50"/>
  <c r="X50"/>
  <c r="Y50"/>
  <c r="DH50"/>
  <c r="DG50"/>
  <c r="AN50"/>
  <c r="AM50"/>
  <c r="CX50"/>
  <c r="CY50"/>
  <c r="AJ50"/>
  <c r="AK50"/>
  <c r="CF50"/>
  <c r="CG50"/>
  <c r="EB50"/>
  <c r="EC50"/>
  <c r="CR48"/>
  <c r="CS48"/>
  <c r="DV48"/>
  <c r="DW48"/>
  <c r="AB48"/>
  <c r="AA48"/>
  <c r="DB48"/>
  <c r="DA48"/>
  <c r="CX48"/>
  <c r="CY48"/>
  <c r="AK48"/>
  <c r="AJ48"/>
  <c r="DH48"/>
  <c r="DG48"/>
  <c r="AQ48"/>
  <c r="AP48"/>
  <c r="CM48"/>
  <c r="CL48"/>
  <c r="EH48"/>
  <c r="EI48"/>
  <c r="CO46"/>
  <c r="CP46"/>
  <c r="AS46"/>
  <c r="AT46"/>
  <c r="CC46"/>
  <c r="CD46"/>
  <c r="BW46"/>
  <c r="BX46"/>
  <c r="DS46"/>
  <c r="DT46"/>
  <c r="AQ46"/>
  <c r="AP46"/>
  <c r="BO46"/>
  <c r="BN46"/>
  <c r="CM46"/>
  <c r="CL46"/>
  <c r="DK46"/>
  <c r="DJ46"/>
  <c r="EI46"/>
  <c r="EH46"/>
  <c r="Y44"/>
  <c r="X44"/>
  <c r="CP44"/>
  <c r="CO44"/>
  <c r="BR44"/>
  <c r="BQ44"/>
  <c r="DW44"/>
  <c r="DV44"/>
  <c r="BU44"/>
  <c r="BT44"/>
  <c r="V44"/>
  <c r="U44"/>
  <c r="CS44"/>
  <c r="CR44"/>
  <c r="AQ44"/>
  <c r="AP44"/>
  <c r="CM44"/>
  <c r="CL44"/>
  <c r="EI44"/>
  <c r="EH44"/>
  <c r="DZ42"/>
  <c r="DY42"/>
  <c r="Y42"/>
  <c r="X42"/>
  <c r="DN42"/>
  <c r="DM42"/>
  <c r="DQ42"/>
  <c r="DP42"/>
  <c r="CM42"/>
  <c r="CL42"/>
  <c r="AN42"/>
  <c r="AM42"/>
  <c r="DK42"/>
  <c r="DJ42"/>
  <c r="AK42"/>
  <c r="AJ42"/>
  <c r="CG42"/>
  <c r="CF42"/>
  <c r="EC42"/>
  <c r="EB42"/>
  <c r="V40"/>
  <c r="U40"/>
  <c r="CP40"/>
  <c r="CO40"/>
  <c r="CD40"/>
  <c r="CC40"/>
  <c r="EI40"/>
  <c r="EH40"/>
  <c r="BU40"/>
  <c r="BT40"/>
  <c r="AH40"/>
  <c r="AG40"/>
  <c r="CJ40"/>
  <c r="CI40"/>
  <c r="AK40"/>
  <c r="AJ40"/>
  <c r="CG40"/>
  <c r="CF40"/>
  <c r="EC40"/>
  <c r="EB40"/>
  <c r="BF38"/>
  <c r="BE38"/>
  <c r="BL38"/>
  <c r="BK38"/>
  <c r="AW38"/>
  <c r="AV38"/>
  <c r="BC38"/>
  <c r="BB38"/>
  <c r="AQ38"/>
  <c r="AP38"/>
  <c r="AN38"/>
  <c r="AM38"/>
  <c r="DK38"/>
  <c r="DJ38"/>
  <c r="AK38"/>
  <c r="AJ38"/>
  <c r="CG38"/>
  <c r="CF38"/>
  <c r="EC38"/>
  <c r="EB38"/>
  <c r="DH36"/>
  <c r="DG36"/>
  <c r="AN36"/>
  <c r="AM36"/>
  <c r="AZ36"/>
  <c r="AY36"/>
  <c r="V36"/>
  <c r="U36"/>
  <c r="CS36"/>
  <c r="CR36"/>
  <c r="AK36"/>
  <c r="AJ36"/>
  <c r="CV36"/>
  <c r="CU36"/>
  <c r="AQ36"/>
  <c r="AP36"/>
  <c r="CM36"/>
  <c r="CL36"/>
  <c r="EI36"/>
  <c r="EH36"/>
  <c r="CS34"/>
  <c r="CR34"/>
  <c r="CJ34"/>
  <c r="CI34"/>
  <c r="CM34"/>
  <c r="CL34"/>
  <c r="CD34"/>
  <c r="CC34"/>
  <c r="AK34"/>
  <c r="AJ34"/>
  <c r="CG34"/>
  <c r="CF34"/>
  <c r="V34"/>
  <c r="U34"/>
  <c r="BR34"/>
  <c r="BQ34"/>
  <c r="EF34"/>
  <c r="EE34"/>
  <c r="EI34"/>
  <c r="EH34"/>
  <c r="BK32"/>
  <c r="BL32"/>
  <c r="CI32"/>
  <c r="CJ32"/>
  <c r="BE32"/>
  <c r="BF32"/>
  <c r="AG32"/>
  <c r="AH32"/>
  <c r="DY32"/>
  <c r="DZ32"/>
  <c r="BI32"/>
  <c r="BH32"/>
  <c r="DE32"/>
  <c r="DD32"/>
  <c r="AE32"/>
  <c r="AD32"/>
  <c r="CA32"/>
  <c r="BZ32"/>
  <c r="DW32"/>
  <c r="DV32"/>
  <c r="BU30"/>
  <c r="BT30"/>
  <c r="Y30"/>
  <c r="X30"/>
  <c r="BE30"/>
  <c r="BF30"/>
  <c r="AG30"/>
  <c r="AH30"/>
  <c r="DY30"/>
  <c r="DZ30"/>
  <c r="BI30"/>
  <c r="BH30"/>
  <c r="DE30"/>
  <c r="DD30"/>
  <c r="AE30"/>
  <c r="AD30"/>
  <c r="CA30"/>
  <c r="BZ30"/>
  <c r="DW30"/>
  <c r="DV30"/>
  <c r="CI28"/>
  <c r="CJ28"/>
  <c r="AM28"/>
  <c r="AN28"/>
  <c r="BE28"/>
  <c r="BF28"/>
  <c r="AG28"/>
  <c r="AH28"/>
  <c r="DY28"/>
  <c r="DZ28"/>
  <c r="BI28"/>
  <c r="BH28"/>
  <c r="DE28"/>
  <c r="DD28"/>
  <c r="AE28"/>
  <c r="AD28"/>
  <c r="CA28"/>
  <c r="BZ28"/>
  <c r="DW28"/>
  <c r="DV28"/>
  <c r="BU26"/>
  <c r="BT26"/>
  <c r="Y26"/>
  <c r="X26"/>
  <c r="BE26"/>
  <c r="BF26"/>
  <c r="AG26"/>
  <c r="AH26"/>
  <c r="DY26"/>
  <c r="DZ26"/>
  <c r="BI26"/>
  <c r="BH26"/>
  <c r="DE26"/>
  <c r="DD26"/>
  <c r="AE26"/>
  <c r="AD26"/>
  <c r="CA26"/>
  <c r="BZ26"/>
  <c r="DW26"/>
  <c r="DV26"/>
  <c r="AG24"/>
  <c r="AH24"/>
  <c r="AM24"/>
  <c r="AN24"/>
  <c r="AS24"/>
  <c r="AT24"/>
  <c r="DA24"/>
  <c r="DB24"/>
  <c r="DK24"/>
  <c r="DJ24"/>
  <c r="AK24"/>
  <c r="AJ24"/>
  <c r="BI24"/>
  <c r="BH24"/>
  <c r="DE24"/>
  <c r="DD24"/>
  <c r="CA24"/>
  <c r="BZ24"/>
  <c r="DW24"/>
  <c r="DV24"/>
  <c r="CI22"/>
  <c r="CJ22"/>
  <c r="CO22"/>
  <c r="CP22"/>
  <c r="CY22"/>
  <c r="CX22"/>
  <c r="AQ22"/>
  <c r="AP22"/>
  <c r="DG22"/>
  <c r="DH22"/>
  <c r="CM22"/>
  <c r="CL22"/>
  <c r="DK22"/>
  <c r="DJ22"/>
  <c r="AK22"/>
  <c r="AJ22"/>
  <c r="CG22"/>
  <c r="CF22"/>
  <c r="EC22"/>
  <c r="EB22"/>
  <c r="EE20"/>
  <c r="EF20"/>
  <c r="DQ20"/>
  <c r="DP20"/>
  <c r="DW20"/>
  <c r="DV20"/>
  <c r="X20"/>
  <c r="Y20"/>
  <c r="CM20"/>
  <c r="CL20"/>
  <c r="AD20"/>
  <c r="AE20"/>
  <c r="DA20"/>
  <c r="DB20"/>
  <c r="AP20"/>
  <c r="AQ20"/>
  <c r="CG20"/>
  <c r="CF20"/>
  <c r="EC20"/>
  <c r="EB20"/>
  <c r="CF18"/>
  <c r="CG18"/>
  <c r="BF18"/>
  <c r="BE18"/>
  <c r="AT18"/>
  <c r="AS18"/>
  <c r="AH18"/>
  <c r="AG18"/>
  <c r="DZ18"/>
  <c r="DY18"/>
  <c r="BN18"/>
  <c r="BO18"/>
  <c r="DJ18"/>
  <c r="DK18"/>
  <c r="AN18"/>
  <c r="AM18"/>
  <c r="CJ18"/>
  <c r="CI18"/>
  <c r="EF18"/>
  <c r="EE18"/>
  <c r="CF16"/>
  <c r="CG16"/>
  <c r="BF16"/>
  <c r="BE16"/>
  <c r="AT16"/>
  <c r="AS16"/>
  <c r="AH16"/>
  <c r="AG16"/>
  <c r="DZ16"/>
  <c r="DY16"/>
  <c r="BN16"/>
  <c r="BO16"/>
  <c r="DJ16"/>
  <c r="DK16"/>
  <c r="AN16"/>
  <c r="AM16"/>
  <c r="CJ16"/>
  <c r="CI16"/>
  <c r="EF16"/>
  <c r="EE16"/>
  <c r="CF14"/>
  <c r="CG14"/>
  <c r="BF14"/>
  <c r="BE14"/>
  <c r="AT14"/>
  <c r="AS14"/>
  <c r="AH14"/>
  <c r="AG14"/>
  <c r="DZ14"/>
  <c r="DY14"/>
  <c r="BN14"/>
  <c r="BO14"/>
  <c r="DJ14"/>
  <c r="DK14"/>
  <c r="AN14"/>
  <c r="AM14"/>
  <c r="CJ14"/>
  <c r="CI14"/>
  <c r="EF14"/>
  <c r="EE14"/>
  <c r="DN12"/>
  <c r="DM12"/>
  <c r="BT12"/>
  <c r="BU12"/>
  <c r="AT12"/>
  <c r="AS12"/>
  <c r="AH12"/>
  <c r="AG12"/>
  <c r="DZ12"/>
  <c r="DY12"/>
  <c r="BN12"/>
  <c r="BO12"/>
  <c r="DJ12"/>
  <c r="DK12"/>
  <c r="AN12"/>
  <c r="AM12"/>
  <c r="CJ12"/>
  <c r="CI12"/>
  <c r="EF12"/>
  <c r="EE12"/>
  <c r="CP10"/>
  <c r="CO10"/>
  <c r="CD10"/>
  <c r="CC10"/>
  <c r="BR10"/>
  <c r="BQ10"/>
  <c r="V10"/>
  <c r="U10"/>
  <c r="DP10"/>
  <c r="DQ10"/>
  <c r="BN10"/>
  <c r="BO10"/>
  <c r="DJ10"/>
  <c r="DK10"/>
  <c r="AN10"/>
  <c r="AM10"/>
  <c r="CJ10"/>
  <c r="CI10"/>
  <c r="EF10"/>
  <c r="EE10"/>
  <c r="AN9"/>
  <c r="AM9"/>
  <c r="AZ9"/>
  <c r="AY9"/>
  <c r="V9"/>
  <c r="U9"/>
  <c r="AH9"/>
  <c r="AG9"/>
  <c r="AT9"/>
  <c r="AS9"/>
  <c r="BF9"/>
  <c r="BE9"/>
  <c r="BR9"/>
  <c r="BQ9"/>
  <c r="CD9"/>
  <c r="CC9"/>
  <c r="CP9"/>
  <c r="CO9"/>
  <c r="DB9"/>
  <c r="DA9"/>
  <c r="DN9"/>
  <c r="DM9"/>
  <c r="DZ9"/>
  <c r="DY9"/>
  <c r="X9"/>
  <c r="Y9"/>
  <c r="BN9"/>
  <c r="BO9"/>
  <c r="BZ9"/>
  <c r="CA9"/>
  <c r="CL9"/>
  <c r="CM9"/>
  <c r="CX9"/>
  <c r="CY9"/>
  <c r="DJ9"/>
  <c r="DK9"/>
  <c r="DV9"/>
  <c r="DW9"/>
  <c r="EH9"/>
  <c r="EI9"/>
  <c r="AD9"/>
  <c r="AE9"/>
  <c r="AP9"/>
  <c r="AQ9"/>
  <c r="BL9"/>
  <c r="BK9"/>
  <c r="AB9"/>
  <c r="AA9"/>
  <c r="AJ9"/>
  <c r="AK9"/>
  <c r="AV9"/>
  <c r="AW9"/>
  <c r="BH9"/>
  <c r="BI9"/>
  <c r="BT9"/>
  <c r="BU9"/>
  <c r="CF9"/>
  <c r="CG9"/>
  <c r="CR9"/>
  <c r="CS9"/>
  <c r="DD9"/>
  <c r="DE9"/>
  <c r="DP9"/>
  <c r="DQ9"/>
  <c r="EB9"/>
  <c r="EC9"/>
  <c r="BB9"/>
  <c r="BC9"/>
  <c r="BX9"/>
  <c r="BW9"/>
  <c r="CJ9"/>
  <c r="CI9"/>
  <c r="CV9"/>
  <c r="CU9"/>
  <c r="DH9"/>
  <c r="DG9"/>
  <c r="DT9"/>
  <c r="DS9"/>
  <c r="EF9"/>
  <c r="EE9"/>
  <c r="AD8"/>
  <c r="AE8"/>
  <c r="AZ8"/>
  <c r="AY8"/>
  <c r="V8"/>
  <c r="U8"/>
  <c r="AH8"/>
  <c r="AG8"/>
  <c r="AT8"/>
  <c r="AS8"/>
  <c r="BF8"/>
  <c r="BE8"/>
  <c r="BR8"/>
  <c r="BQ8"/>
  <c r="CD8"/>
  <c r="CC8"/>
  <c r="CP8"/>
  <c r="CO8"/>
  <c r="DB8"/>
  <c r="DA8"/>
  <c r="DN8"/>
  <c r="DM8"/>
  <c r="DZ8"/>
  <c r="DY8"/>
  <c r="AN8"/>
  <c r="AM8"/>
  <c r="BN8"/>
  <c r="BO8"/>
  <c r="BZ8"/>
  <c r="CA8"/>
  <c r="CL8"/>
  <c r="CM8"/>
  <c r="CX8"/>
  <c r="CY8"/>
  <c r="DJ8"/>
  <c r="DK8"/>
  <c r="DV8"/>
  <c r="DW8"/>
  <c r="EH8"/>
  <c r="EI8"/>
  <c r="X8"/>
  <c r="Y8"/>
  <c r="AP8"/>
  <c r="AQ8"/>
  <c r="BL8"/>
  <c r="BK8"/>
  <c r="AB8"/>
  <c r="AA8"/>
  <c r="AJ8"/>
  <c r="AK8"/>
  <c r="AV8"/>
  <c r="AW8"/>
  <c r="BH8"/>
  <c r="BI8"/>
  <c r="BT8"/>
  <c r="BU8"/>
  <c r="CF8"/>
  <c r="CG8"/>
  <c r="CR8"/>
  <c r="CS8"/>
  <c r="DD8"/>
  <c r="DE8"/>
  <c r="DP8"/>
  <c r="DQ8"/>
  <c r="EB8"/>
  <c r="EC8"/>
  <c r="BB8"/>
  <c r="BC8"/>
  <c r="BX8"/>
  <c r="BW8"/>
  <c r="CJ8"/>
  <c r="CI8"/>
  <c r="CV8"/>
  <c r="CU8"/>
  <c r="DH8"/>
  <c r="DG8"/>
  <c r="DT8"/>
  <c r="DS8"/>
  <c r="EF8"/>
  <c r="EE8"/>
  <c r="V7"/>
  <c r="U7"/>
  <c r="AH7"/>
  <c r="AG7"/>
  <c r="AT7"/>
  <c r="AS7"/>
  <c r="BF7"/>
  <c r="BE7"/>
  <c r="BR7"/>
  <c r="BQ7"/>
  <c r="CD7"/>
  <c r="CC7"/>
  <c r="CP7"/>
  <c r="CO7"/>
  <c r="DB7"/>
  <c r="DA7"/>
  <c r="DN7"/>
  <c r="DM7"/>
  <c r="DZ7"/>
  <c r="DY7"/>
  <c r="X7"/>
  <c r="Y7"/>
  <c r="AP7"/>
  <c r="AQ7"/>
  <c r="BB7"/>
  <c r="BC7"/>
  <c r="BN7"/>
  <c r="BO7"/>
  <c r="BZ7"/>
  <c r="CA7"/>
  <c r="CL7"/>
  <c r="CM7"/>
  <c r="CX7"/>
  <c r="CY7"/>
  <c r="DJ7"/>
  <c r="DK7"/>
  <c r="DV7"/>
  <c r="DW7"/>
  <c r="EH7"/>
  <c r="EI7"/>
  <c r="AD7"/>
  <c r="AE7"/>
  <c r="AB7"/>
  <c r="AA7"/>
  <c r="AJ7"/>
  <c r="AK7"/>
  <c r="AV7"/>
  <c r="AW7"/>
  <c r="BH7"/>
  <c r="BI7"/>
  <c r="BT7"/>
  <c r="BU7"/>
  <c r="CF7"/>
  <c r="CG7"/>
  <c r="CR7"/>
  <c r="CS7"/>
  <c r="DD7"/>
  <c r="DE7"/>
  <c r="DP7"/>
  <c r="DQ7"/>
  <c r="EB7"/>
  <c r="EC7"/>
  <c r="AN7"/>
  <c r="AM7"/>
  <c r="AZ7"/>
  <c r="AY7"/>
  <c r="BL7"/>
  <c r="BK7"/>
  <c r="BX7"/>
  <c r="BW7"/>
  <c r="CJ7"/>
  <c r="CI7"/>
  <c r="CV7"/>
  <c r="CU7"/>
  <c r="DH7"/>
  <c r="DG7"/>
  <c r="DT7"/>
  <c r="DS7"/>
  <c r="EF7"/>
  <c r="EE7"/>
  <c r="X6"/>
  <c r="Y6"/>
  <c r="AJ6"/>
  <c r="AK6"/>
  <c r="AV6"/>
  <c r="AW6"/>
  <c r="BH6"/>
  <c r="BI6"/>
  <c r="BT6"/>
  <c r="BU6"/>
  <c r="CF6"/>
  <c r="CG6"/>
  <c r="CR6"/>
  <c r="CS6"/>
  <c r="DD6"/>
  <c r="DE6"/>
  <c r="DP6"/>
  <c r="DQ6"/>
  <c r="EB6"/>
  <c r="EC6"/>
  <c r="AD6"/>
  <c r="AE6"/>
  <c r="AP6"/>
  <c r="AQ6"/>
  <c r="BB6"/>
  <c r="BC6"/>
  <c r="BN6"/>
  <c r="BO6"/>
  <c r="BZ6"/>
  <c r="CA6"/>
  <c r="CL6"/>
  <c r="CM6"/>
  <c r="CX6"/>
  <c r="CY6"/>
  <c r="DJ6"/>
  <c r="DK6"/>
  <c r="DV6"/>
  <c r="DW6"/>
  <c r="EH6"/>
  <c r="EI6"/>
  <c r="V6"/>
  <c r="U6"/>
  <c r="AH6"/>
  <c r="AG6"/>
  <c r="AT6"/>
  <c r="AS6"/>
  <c r="BF6"/>
  <c r="BE6"/>
  <c r="BR6"/>
  <c r="BQ6"/>
  <c r="CD6"/>
  <c r="CC6"/>
  <c r="CP6"/>
  <c r="CO6"/>
  <c r="DB6"/>
  <c r="DA6"/>
  <c r="DN6"/>
  <c r="DM6"/>
  <c r="DZ6"/>
  <c r="DY6"/>
  <c r="AB6"/>
  <c r="AA6"/>
  <c r="AN6"/>
  <c r="AM6"/>
  <c r="AZ6"/>
  <c r="AY6"/>
  <c r="BL6"/>
  <c r="BK6"/>
  <c r="BX6"/>
  <c r="BW6"/>
  <c r="CJ6"/>
  <c r="CI6"/>
  <c r="CV6"/>
  <c r="CU6"/>
  <c r="DH6"/>
  <c r="DG6"/>
  <c r="DT6"/>
  <c r="DS6"/>
  <c r="EF6"/>
  <c r="EE6"/>
  <c r="X5"/>
  <c r="Y5"/>
  <c r="AN5"/>
  <c r="AM5"/>
  <c r="AZ5"/>
  <c r="AY5"/>
  <c r="BL5"/>
  <c r="BK5"/>
  <c r="BX5"/>
  <c r="BW5"/>
  <c r="CJ5"/>
  <c r="CI5"/>
  <c r="CV5"/>
  <c r="CU5"/>
  <c r="DH5"/>
  <c r="DG5"/>
  <c r="DT5"/>
  <c r="DS5"/>
  <c r="EF5"/>
  <c r="EE5"/>
  <c r="AB5"/>
  <c r="AA5"/>
  <c r="AJ5"/>
  <c r="AK5"/>
  <c r="AV5"/>
  <c r="AW5"/>
  <c r="BH5"/>
  <c r="BI5"/>
  <c r="BT5"/>
  <c r="BU5"/>
  <c r="CF5"/>
  <c r="CG5"/>
  <c r="CR5"/>
  <c r="CS5"/>
  <c r="DD5"/>
  <c r="DE5"/>
  <c r="DP5"/>
  <c r="DQ5"/>
  <c r="EB5"/>
  <c r="EC5"/>
  <c r="V5"/>
  <c r="U5"/>
  <c r="AD5"/>
  <c r="AE5"/>
  <c r="AP5"/>
  <c r="AQ5"/>
  <c r="BB5"/>
  <c r="BC5"/>
  <c r="BN5"/>
  <c r="BO5"/>
  <c r="BZ5"/>
  <c r="CA5"/>
  <c r="CL5"/>
  <c r="CM5"/>
  <c r="CX5"/>
  <c r="CY5"/>
  <c r="DJ5"/>
  <c r="DK5"/>
  <c r="DV5"/>
  <c r="DW5"/>
  <c r="EH5"/>
  <c r="EI5"/>
  <c r="AH5"/>
  <c r="AG5"/>
  <c r="AT5"/>
  <c r="AS5"/>
  <c r="BF5"/>
  <c r="BE5"/>
  <c r="BR5"/>
  <c r="BQ5"/>
  <c r="CD5"/>
  <c r="CC5"/>
  <c r="CP5"/>
  <c r="CO5"/>
  <c r="DB5"/>
  <c r="DA5"/>
  <c r="DN5"/>
  <c r="DM5"/>
  <c r="DZ5"/>
  <c r="DY5"/>
  <c r="AP4"/>
  <c r="AQ4"/>
  <c r="BZ4"/>
  <c r="CA4"/>
  <c r="AB4"/>
  <c r="AA4"/>
  <c r="AJ4"/>
  <c r="AK4"/>
  <c r="AV4"/>
  <c r="AW4"/>
  <c r="BH4"/>
  <c r="BI4"/>
  <c r="BT4"/>
  <c r="BU4"/>
  <c r="CF4"/>
  <c r="CG4"/>
  <c r="CR4"/>
  <c r="CS4"/>
  <c r="DD4"/>
  <c r="DE4"/>
  <c r="DP4"/>
  <c r="DQ4"/>
  <c r="EB4"/>
  <c r="EC4"/>
  <c r="AD4"/>
  <c r="AE4"/>
  <c r="BB4"/>
  <c r="BC4"/>
  <c r="BN4"/>
  <c r="BO4"/>
  <c r="CL4"/>
  <c r="CM4"/>
  <c r="CX4"/>
  <c r="CY4"/>
  <c r="DJ4"/>
  <c r="DK4"/>
  <c r="DV4"/>
  <c r="DW4"/>
  <c r="EH4"/>
  <c r="EI4"/>
  <c r="X4"/>
  <c r="Y4"/>
  <c r="AN4"/>
  <c r="AM4"/>
  <c r="AZ4"/>
  <c r="AY4"/>
  <c r="BL4"/>
  <c r="BK4"/>
  <c r="BX4"/>
  <c r="BW4"/>
  <c r="CJ4"/>
  <c r="CI4"/>
  <c r="CV4"/>
  <c r="CU4"/>
  <c r="DH4"/>
  <c r="DG4"/>
  <c r="DT4"/>
  <c r="DS4"/>
  <c r="EF4"/>
  <c r="EE4"/>
  <c r="AH4"/>
  <c r="AG4"/>
  <c r="AT4"/>
  <c r="AS4"/>
  <c r="BF4"/>
  <c r="BE4"/>
  <c r="BR4"/>
  <c r="BQ4"/>
  <c r="CD4"/>
  <c r="CC4"/>
  <c r="CP4"/>
  <c r="CO4"/>
  <c r="DB4"/>
  <c r="DA4"/>
  <c r="DN4"/>
  <c r="DM4"/>
  <c r="DZ4"/>
  <c r="DY4"/>
  <c r="AL32" i="2"/>
  <c r="AL31"/>
  <c r="F69" i="10"/>
  <c r="F53"/>
  <c r="G53"/>
  <c r="P2" i="1"/>
  <c r="P1"/>
  <c r="K4" i="6" l="1"/>
  <c r="L4"/>
  <c r="L8"/>
  <c r="K8"/>
  <c r="K13"/>
  <c r="L13"/>
  <c r="L18"/>
  <c r="K18"/>
  <c r="L22"/>
  <c r="K22"/>
  <c r="L26"/>
  <c r="K26"/>
  <c r="L34"/>
  <c r="K34"/>
  <c r="L38"/>
  <c r="K38"/>
  <c r="K9"/>
  <c r="L9"/>
  <c r="L12"/>
  <c r="K12"/>
  <c r="K19"/>
  <c r="L19"/>
  <c r="K23"/>
  <c r="L23"/>
  <c r="K27"/>
  <c r="L27"/>
  <c r="L30"/>
  <c r="K30"/>
  <c r="K31"/>
  <c r="L31"/>
  <c r="K35"/>
  <c r="L35"/>
  <c r="K39"/>
  <c r="L39"/>
  <c r="L6"/>
  <c r="K6"/>
  <c r="K7"/>
  <c r="L7"/>
  <c r="L10"/>
  <c r="K10"/>
  <c r="K11"/>
  <c r="L11"/>
  <c r="L14"/>
  <c r="K14"/>
  <c r="K15"/>
  <c r="L15"/>
  <c r="L16"/>
  <c r="K16"/>
  <c r="K17"/>
  <c r="L17"/>
  <c r="L20"/>
  <c r="K20"/>
  <c r="K21"/>
  <c r="L21"/>
  <c r="L24"/>
  <c r="K24"/>
  <c r="K25"/>
  <c r="L25"/>
  <c r="L28"/>
  <c r="K28"/>
  <c r="K29"/>
  <c r="L29"/>
  <c r="L32"/>
  <c r="K32"/>
  <c r="K33"/>
  <c r="L33"/>
  <c r="L36"/>
  <c r="K36"/>
  <c r="K37"/>
  <c r="L37"/>
  <c r="L40"/>
  <c r="K40"/>
  <c r="K41"/>
  <c r="L41"/>
  <c r="L2"/>
  <c r="K5"/>
  <c r="L5"/>
  <c r="L3"/>
  <c r="K3"/>
  <c r="C10" i="11" l="1"/>
  <c r="E11"/>
  <c r="U4" i="12"/>
  <c r="K2" i="6" l="1"/>
  <c r="V4" i="12"/>
  <c r="E6" i="11" l="1"/>
  <c r="E10"/>
  <c r="E9"/>
  <c r="EG2" i="12"/>
  <c r="ED2"/>
  <c r="EA2"/>
  <c r="DX2"/>
  <c r="DU2"/>
  <c r="DR2"/>
  <c r="DO2"/>
  <c r="DL2"/>
  <c r="DI2"/>
  <c r="DF2"/>
  <c r="DC2"/>
  <c r="CZ2"/>
  <c r="CW2"/>
  <c r="CT2"/>
  <c r="CQ2"/>
  <c r="CN2"/>
  <c r="CK2"/>
  <c r="CH2"/>
  <c r="CE2"/>
  <c r="CB2"/>
  <c r="BY2"/>
  <c r="BV2"/>
  <c r="BS2"/>
  <c r="BP2"/>
  <c r="BM2"/>
  <c r="BJ2"/>
  <c r="BG2"/>
  <c r="BD2"/>
  <c r="BA2"/>
  <c r="AX2"/>
  <c r="AU2"/>
  <c r="AR2"/>
  <c r="AO2"/>
  <c r="AL2"/>
  <c r="AI2"/>
  <c r="AF2"/>
  <c r="AC2"/>
  <c r="Z2"/>
  <c r="W2"/>
  <c r="T2"/>
  <c r="Y12" i="1" l="1"/>
  <c r="Y5"/>
  <c r="AE10"/>
  <c r="AB8"/>
  <c r="AB9"/>
  <c r="AK9"/>
  <c r="AH9"/>
  <c r="AK10"/>
  <c r="AE7"/>
  <c r="AE9"/>
  <c r="AH6"/>
  <c r="AH11"/>
  <c r="AB7"/>
  <c r="AB10"/>
  <c r="Y10"/>
  <c r="EI54"/>
  <c r="EI53"/>
  <c r="EI52"/>
  <c r="EI51"/>
  <c r="EI50"/>
  <c r="EI49"/>
  <c r="EI48"/>
  <c r="EI47"/>
  <c r="EI46"/>
  <c r="EI45"/>
  <c r="EI44"/>
  <c r="EI43"/>
  <c r="EI42"/>
  <c r="EI41"/>
  <c r="EI40"/>
  <c r="EI39"/>
  <c r="EI38"/>
  <c r="EI37"/>
  <c r="EI36"/>
  <c r="EI35"/>
  <c r="EI34"/>
  <c r="EI33"/>
  <c r="EI32"/>
  <c r="EI31"/>
  <c r="EI30"/>
  <c r="EI29"/>
  <c r="EI28"/>
  <c r="EI27"/>
  <c r="EI26"/>
  <c r="EI25"/>
  <c r="EI24"/>
  <c r="EI23"/>
  <c r="EI22"/>
  <c r="EI21"/>
  <c r="EI20"/>
  <c r="EI19"/>
  <c r="EI18"/>
  <c r="EI17"/>
  <c r="EI16"/>
  <c r="EI15"/>
  <c r="EI14"/>
  <c r="EI13"/>
  <c r="EI12"/>
  <c r="EI11"/>
  <c r="EI10"/>
  <c r="EI9"/>
  <c r="EI8"/>
  <c r="EI7"/>
  <c r="EI6"/>
  <c r="EI5"/>
  <c r="EF54"/>
  <c r="EF53"/>
  <c r="EF52"/>
  <c r="EF51"/>
  <c r="EF50"/>
  <c r="EF49"/>
  <c r="EF48"/>
  <c r="EF47"/>
  <c r="EF46"/>
  <c r="EF45"/>
  <c r="EF44"/>
  <c r="EF43"/>
  <c r="EF42"/>
  <c r="EF41"/>
  <c r="EF40"/>
  <c r="EF39"/>
  <c r="EF38"/>
  <c r="EF37"/>
  <c r="EF36"/>
  <c r="EF35"/>
  <c r="EF34"/>
  <c r="EF33"/>
  <c r="EF32"/>
  <c r="EF31"/>
  <c r="EF30"/>
  <c r="EF29"/>
  <c r="EF28"/>
  <c r="EF27"/>
  <c r="EF26"/>
  <c r="EF25"/>
  <c r="EF24"/>
  <c r="EF23"/>
  <c r="EF22"/>
  <c r="EF21"/>
  <c r="EF20"/>
  <c r="EF19"/>
  <c r="EF18"/>
  <c r="EF17"/>
  <c r="EF16"/>
  <c r="EF15"/>
  <c r="EF14"/>
  <c r="EF13"/>
  <c r="EF12"/>
  <c r="EF11"/>
  <c r="EF10"/>
  <c r="EF9"/>
  <c r="EF8"/>
  <c r="EF7"/>
  <c r="EF6"/>
  <c r="EF5"/>
  <c r="EF4"/>
  <c r="EC54"/>
  <c r="EC53"/>
  <c r="EC52"/>
  <c r="EC51"/>
  <c r="EC50"/>
  <c r="EC49"/>
  <c r="EC48"/>
  <c r="EC47"/>
  <c r="EC46"/>
  <c r="EC45"/>
  <c r="EC44"/>
  <c r="EC43"/>
  <c r="EC42"/>
  <c r="EC41"/>
  <c r="EC40"/>
  <c r="EC39"/>
  <c r="EC38"/>
  <c r="EC37"/>
  <c r="EC36"/>
  <c r="EC35"/>
  <c r="EC34"/>
  <c r="EC33"/>
  <c r="EC32"/>
  <c r="EC31"/>
  <c r="EC30"/>
  <c r="EC29"/>
  <c r="EC28"/>
  <c r="EC27"/>
  <c r="EC26"/>
  <c r="EC25"/>
  <c r="EC24"/>
  <c r="EC23"/>
  <c r="EC22"/>
  <c r="EC21"/>
  <c r="EC20"/>
  <c r="EC19"/>
  <c r="EC18"/>
  <c r="EC17"/>
  <c r="EC16"/>
  <c r="EC15"/>
  <c r="EC14"/>
  <c r="EC13"/>
  <c r="EC12"/>
  <c r="EC11"/>
  <c r="EC10"/>
  <c r="EC9"/>
  <c r="EC8"/>
  <c r="EC7"/>
  <c r="EC6"/>
  <c r="EC5"/>
  <c r="EC4"/>
  <c r="DZ54"/>
  <c r="DZ53"/>
  <c r="DZ52"/>
  <c r="DZ51"/>
  <c r="DZ50"/>
  <c r="DZ49"/>
  <c r="DZ48"/>
  <c r="DZ47"/>
  <c r="DZ46"/>
  <c r="DZ45"/>
  <c r="DZ44"/>
  <c r="DZ43"/>
  <c r="DZ42"/>
  <c r="DZ41"/>
  <c r="DZ40"/>
  <c r="DZ39"/>
  <c r="DZ38"/>
  <c r="DZ37"/>
  <c r="DZ36"/>
  <c r="DZ35"/>
  <c r="DZ34"/>
  <c r="DZ33"/>
  <c r="DZ32"/>
  <c r="DZ31"/>
  <c r="DZ30"/>
  <c r="DZ29"/>
  <c r="DZ28"/>
  <c r="DZ27"/>
  <c r="DZ26"/>
  <c r="DZ25"/>
  <c r="DZ24"/>
  <c r="DZ23"/>
  <c r="DZ22"/>
  <c r="DZ21"/>
  <c r="DZ20"/>
  <c r="DZ19"/>
  <c r="DZ18"/>
  <c r="DZ17"/>
  <c r="DZ16"/>
  <c r="DZ15"/>
  <c r="DZ14"/>
  <c r="DZ13"/>
  <c r="DZ12"/>
  <c r="DZ11"/>
  <c r="DZ10"/>
  <c r="DZ9"/>
  <c r="DZ8"/>
  <c r="DZ7"/>
  <c r="DZ6"/>
  <c r="DZ5"/>
  <c r="DZ4"/>
  <c r="DW54"/>
  <c r="DW53"/>
  <c r="DW52"/>
  <c r="DW51"/>
  <c r="DW50"/>
  <c r="DW49"/>
  <c r="DW48"/>
  <c r="DW47"/>
  <c r="DW46"/>
  <c r="DW45"/>
  <c r="DW44"/>
  <c r="DW43"/>
  <c r="DW42"/>
  <c r="DW41"/>
  <c r="DW40"/>
  <c r="DW39"/>
  <c r="DW38"/>
  <c r="DW37"/>
  <c r="DW36"/>
  <c r="DW35"/>
  <c r="DW34"/>
  <c r="DW33"/>
  <c r="DW32"/>
  <c r="DW31"/>
  <c r="DW30"/>
  <c r="DW29"/>
  <c r="DW28"/>
  <c r="DW27"/>
  <c r="DW26"/>
  <c r="DW25"/>
  <c r="DW24"/>
  <c r="DW23"/>
  <c r="DW22"/>
  <c r="DW21"/>
  <c r="DW20"/>
  <c r="DW19"/>
  <c r="DW18"/>
  <c r="DW17"/>
  <c r="DW16"/>
  <c r="DW15"/>
  <c r="DW14"/>
  <c r="DW13"/>
  <c r="DW12"/>
  <c r="DW11"/>
  <c r="DW10"/>
  <c r="DW9"/>
  <c r="DW8"/>
  <c r="DW7"/>
  <c r="DW6"/>
  <c r="DW5"/>
  <c r="DW4"/>
  <c r="DT54"/>
  <c r="DT53"/>
  <c r="DT52"/>
  <c r="DT51"/>
  <c r="DT50"/>
  <c r="DT49"/>
  <c r="DT48"/>
  <c r="DT47"/>
  <c r="DT46"/>
  <c r="DT45"/>
  <c r="DT44"/>
  <c r="DT43"/>
  <c r="DT42"/>
  <c r="DT41"/>
  <c r="DT40"/>
  <c r="DT39"/>
  <c r="DT38"/>
  <c r="DT37"/>
  <c r="DT36"/>
  <c r="DT35"/>
  <c r="DT34"/>
  <c r="DT33"/>
  <c r="DT32"/>
  <c r="DT31"/>
  <c r="DT30"/>
  <c r="DT29"/>
  <c r="DT28"/>
  <c r="DT27"/>
  <c r="DT26"/>
  <c r="DT25"/>
  <c r="DT24"/>
  <c r="DT23"/>
  <c r="DT22"/>
  <c r="DT21"/>
  <c r="DT20"/>
  <c r="DT19"/>
  <c r="DT18"/>
  <c r="DT17"/>
  <c r="DT16"/>
  <c r="DT15"/>
  <c r="DT14"/>
  <c r="DT13"/>
  <c r="DT12"/>
  <c r="DT11"/>
  <c r="DT10"/>
  <c r="DT9"/>
  <c r="DT8"/>
  <c r="DT7"/>
  <c r="DT6"/>
  <c r="DT5"/>
  <c r="DT4"/>
  <c r="DQ54"/>
  <c r="DQ53"/>
  <c r="DQ52"/>
  <c r="DQ51"/>
  <c r="DQ50"/>
  <c r="DQ49"/>
  <c r="DQ48"/>
  <c r="DQ47"/>
  <c r="DQ46"/>
  <c r="DQ45"/>
  <c r="DQ44"/>
  <c r="DQ43"/>
  <c r="DQ42"/>
  <c r="DQ41"/>
  <c r="DQ40"/>
  <c r="DQ39"/>
  <c r="DQ38"/>
  <c r="DQ37"/>
  <c r="DQ36"/>
  <c r="DQ35"/>
  <c r="DQ34"/>
  <c r="DQ33"/>
  <c r="DQ32"/>
  <c r="DQ31"/>
  <c r="DQ30"/>
  <c r="DQ29"/>
  <c r="DQ28"/>
  <c r="DQ27"/>
  <c r="DQ26"/>
  <c r="DQ25"/>
  <c r="DQ24"/>
  <c r="DQ23"/>
  <c r="DQ22"/>
  <c r="DQ21"/>
  <c r="DQ20"/>
  <c r="DQ19"/>
  <c r="DQ18"/>
  <c r="DQ17"/>
  <c r="DQ16"/>
  <c r="DQ15"/>
  <c r="DQ14"/>
  <c r="DQ13"/>
  <c r="DQ12"/>
  <c r="DQ11"/>
  <c r="DQ10"/>
  <c r="DQ9"/>
  <c r="DQ8"/>
  <c r="DQ7"/>
  <c r="DQ6"/>
  <c r="DQ5"/>
  <c r="DQ4"/>
  <c r="DN54"/>
  <c r="DN53"/>
  <c r="DN52"/>
  <c r="DN51"/>
  <c r="DN50"/>
  <c r="DN49"/>
  <c r="DN48"/>
  <c r="DN47"/>
  <c r="DN46"/>
  <c r="DN45"/>
  <c r="DN44"/>
  <c r="DN43"/>
  <c r="DN42"/>
  <c r="DN41"/>
  <c r="DN40"/>
  <c r="DN39"/>
  <c r="DN38"/>
  <c r="DN37"/>
  <c r="DN36"/>
  <c r="DN35"/>
  <c r="DN34"/>
  <c r="DN33"/>
  <c r="DN32"/>
  <c r="DN31"/>
  <c r="DN30"/>
  <c r="DN29"/>
  <c r="DN28"/>
  <c r="DN27"/>
  <c r="DN26"/>
  <c r="DN25"/>
  <c r="DN24"/>
  <c r="DN23"/>
  <c r="DN22"/>
  <c r="DN21"/>
  <c r="DN20"/>
  <c r="DN19"/>
  <c r="DN18"/>
  <c r="DN17"/>
  <c r="DN16"/>
  <c r="DN15"/>
  <c r="DN14"/>
  <c r="DN13"/>
  <c r="DN12"/>
  <c r="DN11"/>
  <c r="DN10"/>
  <c r="DN9"/>
  <c r="DN8"/>
  <c r="DN7"/>
  <c r="DN6"/>
  <c r="DN5"/>
  <c r="DN4"/>
  <c r="DK54"/>
  <c r="DK53"/>
  <c r="DK52"/>
  <c r="DK51"/>
  <c r="DK50"/>
  <c r="DK49"/>
  <c r="DK48"/>
  <c r="DK47"/>
  <c r="DK46"/>
  <c r="DK45"/>
  <c r="DK44"/>
  <c r="DK43"/>
  <c r="DK42"/>
  <c r="DK41"/>
  <c r="DK40"/>
  <c r="DK39"/>
  <c r="DK38"/>
  <c r="DK37"/>
  <c r="DK36"/>
  <c r="DK35"/>
  <c r="DK34"/>
  <c r="DK33"/>
  <c r="DK32"/>
  <c r="DK31"/>
  <c r="DK30"/>
  <c r="DK29"/>
  <c r="DK28"/>
  <c r="DK27"/>
  <c r="DK26"/>
  <c r="DK25"/>
  <c r="DK24"/>
  <c r="DK23"/>
  <c r="DK22"/>
  <c r="DK21"/>
  <c r="DK20"/>
  <c r="DK19"/>
  <c r="DK18"/>
  <c r="DK17"/>
  <c r="DK16"/>
  <c r="DK15"/>
  <c r="DK14"/>
  <c r="DK13"/>
  <c r="DK12"/>
  <c r="DK11"/>
  <c r="DK10"/>
  <c r="DK9"/>
  <c r="DK8"/>
  <c r="DK7"/>
  <c r="DK6"/>
  <c r="DK5"/>
  <c r="DK4"/>
  <c r="DH54"/>
  <c r="DH53"/>
  <c r="DH52"/>
  <c r="DH51"/>
  <c r="DH50"/>
  <c r="DH49"/>
  <c r="DH48"/>
  <c r="DH47"/>
  <c r="DH46"/>
  <c r="DH45"/>
  <c r="DH44"/>
  <c r="DH43"/>
  <c r="DH42"/>
  <c r="DH41"/>
  <c r="DH40"/>
  <c r="DH39"/>
  <c r="DH38"/>
  <c r="DH37"/>
  <c r="DH36"/>
  <c r="DH35"/>
  <c r="DH34"/>
  <c r="DH33"/>
  <c r="DH32"/>
  <c r="DH31"/>
  <c r="DH30"/>
  <c r="DH29"/>
  <c r="DH28"/>
  <c r="DH27"/>
  <c r="DH26"/>
  <c r="DH25"/>
  <c r="DH24"/>
  <c r="DH23"/>
  <c r="DH22"/>
  <c r="DH21"/>
  <c r="DH20"/>
  <c r="DH19"/>
  <c r="DH18"/>
  <c r="DH17"/>
  <c r="DH16"/>
  <c r="DH15"/>
  <c r="DH14"/>
  <c r="DH13"/>
  <c r="DH12"/>
  <c r="DH11"/>
  <c r="DH10"/>
  <c r="DH9"/>
  <c r="DH8"/>
  <c r="DH7"/>
  <c r="DH6"/>
  <c r="DH5"/>
  <c r="DH4"/>
  <c r="DE54"/>
  <c r="DE53"/>
  <c r="DE52"/>
  <c r="DE51"/>
  <c r="DE50"/>
  <c r="DE49"/>
  <c r="DE48"/>
  <c r="DE47"/>
  <c r="DE46"/>
  <c r="DE45"/>
  <c r="DE44"/>
  <c r="DE43"/>
  <c r="DE42"/>
  <c r="DE41"/>
  <c r="DE40"/>
  <c r="DE39"/>
  <c r="DE38"/>
  <c r="DE37"/>
  <c r="DE36"/>
  <c r="DE35"/>
  <c r="DE34"/>
  <c r="DE33"/>
  <c r="DE32"/>
  <c r="DE31"/>
  <c r="DE30"/>
  <c r="DE29"/>
  <c r="DE28"/>
  <c r="DE27"/>
  <c r="DE26"/>
  <c r="DE25"/>
  <c r="DE24"/>
  <c r="DE23"/>
  <c r="DE22"/>
  <c r="DE21"/>
  <c r="DE20"/>
  <c r="DE19"/>
  <c r="DE18"/>
  <c r="DE17"/>
  <c r="DE16"/>
  <c r="DE15"/>
  <c r="DE14"/>
  <c r="DE13"/>
  <c r="DE12"/>
  <c r="DE11"/>
  <c r="DE10"/>
  <c r="DE9"/>
  <c r="DE8"/>
  <c r="DE7"/>
  <c r="DE6"/>
  <c r="DE5"/>
  <c r="DE4"/>
  <c r="DB54"/>
  <c r="DB53"/>
  <c r="DB52"/>
  <c r="DB51"/>
  <c r="DB50"/>
  <c r="DB49"/>
  <c r="DB48"/>
  <c r="DB47"/>
  <c r="DB46"/>
  <c r="DB45"/>
  <c r="DB44"/>
  <c r="DB43"/>
  <c r="DB42"/>
  <c r="DB41"/>
  <c r="DB40"/>
  <c r="DB39"/>
  <c r="DB38"/>
  <c r="DB37"/>
  <c r="DB36"/>
  <c r="DB35"/>
  <c r="DB34"/>
  <c r="DB33"/>
  <c r="DB32"/>
  <c r="DB31"/>
  <c r="DB30"/>
  <c r="DB29"/>
  <c r="DB28"/>
  <c r="DB27"/>
  <c r="DB26"/>
  <c r="DB25"/>
  <c r="DB24"/>
  <c r="DB23"/>
  <c r="DB22"/>
  <c r="DB21"/>
  <c r="DB20"/>
  <c r="DB19"/>
  <c r="DB18"/>
  <c r="DB17"/>
  <c r="DB16"/>
  <c r="DB15"/>
  <c r="DB14"/>
  <c r="DB13"/>
  <c r="DB12"/>
  <c r="DB11"/>
  <c r="DB10"/>
  <c r="DB9"/>
  <c r="DB8"/>
  <c r="DB7"/>
  <c r="DB6"/>
  <c r="DB5"/>
  <c r="DB4"/>
  <c r="CY54"/>
  <c r="CY53"/>
  <c r="CY52"/>
  <c r="CY51"/>
  <c r="CY50"/>
  <c r="CY49"/>
  <c r="CY48"/>
  <c r="CY47"/>
  <c r="CY46"/>
  <c r="CY45"/>
  <c r="CY44"/>
  <c r="CY43"/>
  <c r="CY42"/>
  <c r="CY41"/>
  <c r="CY40"/>
  <c r="CY39"/>
  <c r="CY38"/>
  <c r="CY37"/>
  <c r="CY36"/>
  <c r="CY35"/>
  <c r="CY34"/>
  <c r="CY33"/>
  <c r="CY32"/>
  <c r="CY31"/>
  <c r="CY30"/>
  <c r="CY29"/>
  <c r="CY28"/>
  <c r="CY27"/>
  <c r="CY26"/>
  <c r="CY25"/>
  <c r="CY24"/>
  <c r="CY23"/>
  <c r="CY22"/>
  <c r="CY21"/>
  <c r="CY20"/>
  <c r="CY19"/>
  <c r="CY18"/>
  <c r="CY17"/>
  <c r="CY16"/>
  <c r="CY15"/>
  <c r="CY14"/>
  <c r="CY13"/>
  <c r="CY12"/>
  <c r="CY11"/>
  <c r="CY10"/>
  <c r="CY9"/>
  <c r="CY8"/>
  <c r="CY7"/>
  <c r="CY6"/>
  <c r="CY5"/>
  <c r="CY4"/>
  <c r="CV54"/>
  <c r="CV53"/>
  <c r="CV52"/>
  <c r="CV51"/>
  <c r="CV50"/>
  <c r="CV49"/>
  <c r="CV48"/>
  <c r="CV47"/>
  <c r="CV46"/>
  <c r="CV45"/>
  <c r="CV44"/>
  <c r="CV43"/>
  <c r="CV42"/>
  <c r="CV41"/>
  <c r="CV40"/>
  <c r="CV39"/>
  <c r="CV38"/>
  <c r="CV37"/>
  <c r="CV36"/>
  <c r="CV35"/>
  <c r="CV34"/>
  <c r="CV33"/>
  <c r="CV32"/>
  <c r="CV31"/>
  <c r="CV30"/>
  <c r="CV29"/>
  <c r="CV28"/>
  <c r="CV27"/>
  <c r="CV26"/>
  <c r="CV25"/>
  <c r="CV24"/>
  <c r="CV23"/>
  <c r="CV22"/>
  <c r="CV21"/>
  <c r="CV20"/>
  <c r="CV19"/>
  <c r="CV18"/>
  <c r="CV17"/>
  <c r="CV16"/>
  <c r="CV15"/>
  <c r="CV14"/>
  <c r="CV13"/>
  <c r="CV12"/>
  <c r="CV11"/>
  <c r="CV10"/>
  <c r="CV9"/>
  <c r="CV8"/>
  <c r="CV7"/>
  <c r="CV6"/>
  <c r="CV5"/>
  <c r="CV4"/>
  <c r="CS54"/>
  <c r="CS53"/>
  <c r="CS52"/>
  <c r="CS51"/>
  <c r="CS50"/>
  <c r="CS49"/>
  <c r="CS48"/>
  <c r="CS47"/>
  <c r="CS46"/>
  <c r="CS45"/>
  <c r="CS44"/>
  <c r="CS43"/>
  <c r="CS42"/>
  <c r="CS41"/>
  <c r="CS40"/>
  <c r="CS39"/>
  <c r="CS38"/>
  <c r="CS37"/>
  <c r="CS36"/>
  <c r="CS35"/>
  <c r="CS34"/>
  <c r="CS33"/>
  <c r="CS32"/>
  <c r="CS31"/>
  <c r="CS30"/>
  <c r="CS29"/>
  <c r="CS28"/>
  <c r="CS27"/>
  <c r="CS26"/>
  <c r="CS25"/>
  <c r="CS24"/>
  <c r="CS23"/>
  <c r="CS22"/>
  <c r="CS21"/>
  <c r="CS20"/>
  <c r="CS19"/>
  <c r="CS18"/>
  <c r="CS17"/>
  <c r="CS16"/>
  <c r="CS15"/>
  <c r="CS14"/>
  <c r="CS13"/>
  <c r="CS12"/>
  <c r="CS11"/>
  <c r="CS10"/>
  <c r="CS9"/>
  <c r="CS8"/>
  <c r="CS7"/>
  <c r="CS6"/>
  <c r="CS5"/>
  <c r="CS4"/>
  <c r="CP54"/>
  <c r="CP53"/>
  <c r="CP52"/>
  <c r="CP51"/>
  <c r="CP50"/>
  <c r="CP49"/>
  <c r="CP48"/>
  <c r="CP47"/>
  <c r="CP46"/>
  <c r="CP45"/>
  <c r="CP44"/>
  <c r="CP43"/>
  <c r="CP42"/>
  <c r="CP41"/>
  <c r="CP40"/>
  <c r="CP39"/>
  <c r="CP38"/>
  <c r="CP37"/>
  <c r="CP36"/>
  <c r="CP35"/>
  <c r="CP34"/>
  <c r="CP33"/>
  <c r="CP32"/>
  <c r="CP31"/>
  <c r="CP30"/>
  <c r="CP29"/>
  <c r="CP28"/>
  <c r="CP27"/>
  <c r="CP26"/>
  <c r="CP25"/>
  <c r="CP24"/>
  <c r="CP23"/>
  <c r="CP22"/>
  <c r="CP21"/>
  <c r="CP20"/>
  <c r="CP19"/>
  <c r="CP18"/>
  <c r="CP17"/>
  <c r="CP16"/>
  <c r="CP15"/>
  <c r="CP14"/>
  <c r="CP13"/>
  <c r="CP12"/>
  <c r="CP11"/>
  <c r="CP10"/>
  <c r="CP9"/>
  <c r="CP8"/>
  <c r="CP7"/>
  <c r="CP6"/>
  <c r="CM54"/>
  <c r="CM53"/>
  <c r="CM52"/>
  <c r="CM51"/>
  <c r="CM50"/>
  <c r="CM49"/>
  <c r="CM48"/>
  <c r="CM47"/>
  <c r="CM46"/>
  <c r="CM45"/>
  <c r="CM44"/>
  <c r="CM43"/>
  <c r="CM42"/>
  <c r="CM41"/>
  <c r="CM40"/>
  <c r="CM39"/>
  <c r="CM38"/>
  <c r="CM37"/>
  <c r="CM36"/>
  <c r="CM35"/>
  <c r="CM34"/>
  <c r="CM33"/>
  <c r="CM32"/>
  <c r="CM31"/>
  <c r="CM30"/>
  <c r="CM29"/>
  <c r="CM28"/>
  <c r="CM27"/>
  <c r="CM26"/>
  <c r="CM25"/>
  <c r="CM24"/>
  <c r="CM23"/>
  <c r="CM22"/>
  <c r="CM21"/>
  <c r="CM20"/>
  <c r="CM19"/>
  <c r="CM18"/>
  <c r="CM17"/>
  <c r="CM16"/>
  <c r="CM15"/>
  <c r="CM14"/>
  <c r="CM13"/>
  <c r="CM12"/>
  <c r="CM11"/>
  <c r="CM10"/>
  <c r="CM9"/>
  <c r="CM8"/>
  <c r="CM7"/>
  <c r="CM6"/>
  <c r="CM5"/>
  <c r="CM4"/>
  <c r="CJ54"/>
  <c r="CJ53"/>
  <c r="CJ52"/>
  <c r="CJ51"/>
  <c r="CJ50"/>
  <c r="CJ49"/>
  <c r="CJ48"/>
  <c r="CJ47"/>
  <c r="CJ46"/>
  <c r="CJ45"/>
  <c r="CJ44"/>
  <c r="CJ43"/>
  <c r="CJ42"/>
  <c r="CJ41"/>
  <c r="CJ40"/>
  <c r="CJ39"/>
  <c r="CJ38"/>
  <c r="CJ37"/>
  <c r="CJ36"/>
  <c r="CJ35"/>
  <c r="CJ34"/>
  <c r="CJ33"/>
  <c r="CJ32"/>
  <c r="CJ31"/>
  <c r="CJ30"/>
  <c r="CJ29"/>
  <c r="CJ28"/>
  <c r="CJ27"/>
  <c r="CJ26"/>
  <c r="CJ25"/>
  <c r="CJ24"/>
  <c r="CJ23"/>
  <c r="CJ22"/>
  <c r="CJ21"/>
  <c r="CJ20"/>
  <c r="CJ19"/>
  <c r="CJ18"/>
  <c r="CJ17"/>
  <c r="CJ16"/>
  <c r="CJ15"/>
  <c r="CJ14"/>
  <c r="CJ13"/>
  <c r="CJ12"/>
  <c r="CJ11"/>
  <c r="CJ10"/>
  <c r="CJ9"/>
  <c r="CJ8"/>
  <c r="CJ7"/>
  <c r="CJ6"/>
  <c r="CJ5"/>
  <c r="CJ4"/>
  <c r="CG54"/>
  <c r="CG53"/>
  <c r="CG52"/>
  <c r="CG51"/>
  <c r="CG50"/>
  <c r="CG49"/>
  <c r="CG48"/>
  <c r="CG47"/>
  <c r="CG46"/>
  <c r="CG45"/>
  <c r="CG44"/>
  <c r="CG43"/>
  <c r="CG42"/>
  <c r="CG41"/>
  <c r="CG40"/>
  <c r="CG39"/>
  <c r="CG38"/>
  <c r="CG37"/>
  <c r="CG36"/>
  <c r="CG35"/>
  <c r="CG34"/>
  <c r="CG33"/>
  <c r="CG32"/>
  <c r="CG31"/>
  <c r="CG30"/>
  <c r="CG29"/>
  <c r="CG28"/>
  <c r="CG27"/>
  <c r="CG26"/>
  <c r="CG25"/>
  <c r="CG24"/>
  <c r="CG23"/>
  <c r="CG22"/>
  <c r="CG21"/>
  <c r="CG20"/>
  <c r="CG19"/>
  <c r="CG18"/>
  <c r="CG17"/>
  <c r="CG16"/>
  <c r="CG15"/>
  <c r="CG14"/>
  <c r="CG13"/>
  <c r="CG12"/>
  <c r="CG11"/>
  <c r="CG10"/>
  <c r="CG9"/>
  <c r="CG8"/>
  <c r="CG7"/>
  <c r="CG6"/>
  <c r="CG5"/>
  <c r="CG4"/>
  <c r="CD54"/>
  <c r="CD53"/>
  <c r="CD52"/>
  <c r="CD51"/>
  <c r="CD50"/>
  <c r="CD49"/>
  <c r="CD48"/>
  <c r="CD47"/>
  <c r="CD46"/>
  <c r="CD45"/>
  <c r="CD44"/>
  <c r="CD43"/>
  <c r="CD42"/>
  <c r="CD41"/>
  <c r="CD40"/>
  <c r="CD39"/>
  <c r="CD38"/>
  <c r="CD37"/>
  <c r="CD36"/>
  <c r="CD35"/>
  <c r="CD34"/>
  <c r="CD33"/>
  <c r="CD32"/>
  <c r="CD31"/>
  <c r="CD30"/>
  <c r="CD29"/>
  <c r="CD28"/>
  <c r="CD27"/>
  <c r="CD26"/>
  <c r="CD25"/>
  <c r="CD24"/>
  <c r="CD23"/>
  <c r="CD22"/>
  <c r="CD21"/>
  <c r="CD20"/>
  <c r="CD19"/>
  <c r="CD18"/>
  <c r="CD17"/>
  <c r="CD16"/>
  <c r="CD15"/>
  <c r="CD14"/>
  <c r="CD13"/>
  <c r="CD12"/>
  <c r="CD11"/>
  <c r="CD10"/>
  <c r="CD9"/>
  <c r="CD8"/>
  <c r="CD7"/>
  <c r="CD6"/>
  <c r="CD5"/>
  <c r="CD4"/>
  <c r="CA54"/>
  <c r="CA53"/>
  <c r="CA52"/>
  <c r="CA51"/>
  <c r="CA50"/>
  <c r="CA49"/>
  <c r="CA48"/>
  <c r="CA47"/>
  <c r="CA46"/>
  <c r="CA45"/>
  <c r="CA44"/>
  <c r="CA43"/>
  <c r="CA42"/>
  <c r="CA41"/>
  <c r="CA40"/>
  <c r="CA39"/>
  <c r="CA38"/>
  <c r="CA37"/>
  <c r="CA36"/>
  <c r="CA35"/>
  <c r="CA34"/>
  <c r="CA33"/>
  <c r="CA32"/>
  <c r="CA31"/>
  <c r="CA30"/>
  <c r="CA29"/>
  <c r="CA28"/>
  <c r="CA27"/>
  <c r="CA26"/>
  <c r="CA25"/>
  <c r="CA24"/>
  <c r="CA23"/>
  <c r="CA22"/>
  <c r="CA21"/>
  <c r="CA20"/>
  <c r="CA19"/>
  <c r="CA18"/>
  <c r="CA17"/>
  <c r="CA16"/>
  <c r="CA15"/>
  <c r="CA14"/>
  <c r="CA13"/>
  <c r="CA12"/>
  <c r="CA11"/>
  <c r="CA10"/>
  <c r="CA9"/>
  <c r="CA8"/>
  <c r="CA7"/>
  <c r="CA6"/>
  <c r="CA5"/>
  <c r="CA4"/>
  <c r="BX54"/>
  <c r="BX53"/>
  <c r="BX52"/>
  <c r="BX51"/>
  <c r="BX50"/>
  <c r="BX49"/>
  <c r="BX48"/>
  <c r="BX47"/>
  <c r="BX46"/>
  <c r="BX45"/>
  <c r="BX44"/>
  <c r="BX43"/>
  <c r="BX42"/>
  <c r="BX41"/>
  <c r="BX40"/>
  <c r="BX39"/>
  <c r="BX38"/>
  <c r="BX37"/>
  <c r="BX36"/>
  <c r="BX35"/>
  <c r="BX34"/>
  <c r="BX33"/>
  <c r="BX32"/>
  <c r="BX31"/>
  <c r="BX30"/>
  <c r="BX29"/>
  <c r="BX28"/>
  <c r="BX27"/>
  <c r="BX26"/>
  <c r="BX25"/>
  <c r="BX24"/>
  <c r="BX23"/>
  <c r="BX22"/>
  <c r="BX21"/>
  <c r="BX20"/>
  <c r="BX19"/>
  <c r="BX18"/>
  <c r="BX17"/>
  <c r="BX16"/>
  <c r="BX15"/>
  <c r="BX14"/>
  <c r="BX13"/>
  <c r="BX12"/>
  <c r="BX11"/>
  <c r="BX10"/>
  <c r="BX9"/>
  <c r="BX8"/>
  <c r="BX7"/>
  <c r="BX6"/>
  <c r="BX5"/>
  <c r="BX4"/>
  <c r="BU54"/>
  <c r="BU53"/>
  <c r="BU52"/>
  <c r="BU51"/>
  <c r="BU50"/>
  <c r="BU49"/>
  <c r="BU48"/>
  <c r="BU47"/>
  <c r="BU46"/>
  <c r="BU45"/>
  <c r="BU44"/>
  <c r="BU43"/>
  <c r="BU42"/>
  <c r="BU41"/>
  <c r="BU40"/>
  <c r="BU39"/>
  <c r="BU38"/>
  <c r="BU37"/>
  <c r="BU36"/>
  <c r="BU35"/>
  <c r="BU34"/>
  <c r="BU33"/>
  <c r="BU32"/>
  <c r="BU31"/>
  <c r="BU30"/>
  <c r="BU29"/>
  <c r="BU28"/>
  <c r="BU27"/>
  <c r="BU26"/>
  <c r="BU25"/>
  <c r="BU24"/>
  <c r="BU23"/>
  <c r="BU22"/>
  <c r="BU21"/>
  <c r="BU20"/>
  <c r="BU19"/>
  <c r="BU18"/>
  <c r="BU17"/>
  <c r="BU16"/>
  <c r="BU15"/>
  <c r="BU14"/>
  <c r="BU13"/>
  <c r="BU12"/>
  <c r="BU11"/>
  <c r="BU10"/>
  <c r="BU9"/>
  <c r="BU8"/>
  <c r="BU7"/>
  <c r="BU6"/>
  <c r="BU5"/>
  <c r="BU4"/>
  <c r="BR54"/>
  <c r="BR53"/>
  <c r="BR52"/>
  <c r="BR51"/>
  <c r="BR50"/>
  <c r="BR49"/>
  <c r="BR48"/>
  <c r="BR47"/>
  <c r="BR46"/>
  <c r="BR45"/>
  <c r="BR44"/>
  <c r="BR43"/>
  <c r="BR42"/>
  <c r="BR41"/>
  <c r="BR40"/>
  <c r="BR39"/>
  <c r="BR38"/>
  <c r="BR37"/>
  <c r="BR36"/>
  <c r="BR35"/>
  <c r="BR34"/>
  <c r="BR33"/>
  <c r="BR32"/>
  <c r="BR31"/>
  <c r="BR30"/>
  <c r="BR29"/>
  <c r="BR28"/>
  <c r="BR27"/>
  <c r="BR26"/>
  <c r="BR25"/>
  <c r="BR24"/>
  <c r="BR23"/>
  <c r="BR22"/>
  <c r="BR21"/>
  <c r="BR20"/>
  <c r="BR19"/>
  <c r="BR18"/>
  <c r="BR17"/>
  <c r="BR16"/>
  <c r="BR15"/>
  <c r="BR14"/>
  <c r="BR13"/>
  <c r="BR12"/>
  <c r="BR11"/>
  <c r="BR10"/>
  <c r="BR9"/>
  <c r="BR8"/>
  <c r="BR7"/>
  <c r="BR6"/>
  <c r="BR5"/>
  <c r="BR4"/>
  <c r="BO54"/>
  <c r="BO53"/>
  <c r="BO52"/>
  <c r="BO51"/>
  <c r="BO50"/>
  <c r="BO49"/>
  <c r="BO48"/>
  <c r="BO47"/>
  <c r="BO46"/>
  <c r="BO45"/>
  <c r="BO44"/>
  <c r="BO43"/>
  <c r="BO42"/>
  <c r="BO41"/>
  <c r="BO40"/>
  <c r="BO39"/>
  <c r="BO38"/>
  <c r="BO37"/>
  <c r="BO36"/>
  <c r="BO35"/>
  <c r="BO34"/>
  <c r="BO33"/>
  <c r="BO32"/>
  <c r="BO31"/>
  <c r="BO30"/>
  <c r="BO29"/>
  <c r="BO28"/>
  <c r="BO27"/>
  <c r="BO26"/>
  <c r="BO25"/>
  <c r="BO24"/>
  <c r="BO23"/>
  <c r="BO22"/>
  <c r="BO21"/>
  <c r="BO20"/>
  <c r="BO19"/>
  <c r="BO18"/>
  <c r="BO17"/>
  <c r="BO16"/>
  <c r="BO15"/>
  <c r="BO14"/>
  <c r="BO13"/>
  <c r="BO12"/>
  <c r="BO11"/>
  <c r="BO10"/>
  <c r="BO9"/>
  <c r="BO8"/>
  <c r="BO7"/>
  <c r="BO6"/>
  <c r="BO5"/>
  <c r="BO4"/>
  <c r="BL54"/>
  <c r="BL53"/>
  <c r="BL52"/>
  <c r="BL51"/>
  <c r="BL50"/>
  <c r="BL49"/>
  <c r="BL48"/>
  <c r="BL47"/>
  <c r="BL46"/>
  <c r="BL45"/>
  <c r="BL44"/>
  <c r="BL43"/>
  <c r="BL42"/>
  <c r="BL41"/>
  <c r="BL40"/>
  <c r="BL39"/>
  <c r="BL38"/>
  <c r="BL37"/>
  <c r="BL36"/>
  <c r="BL35"/>
  <c r="BL34"/>
  <c r="BL33"/>
  <c r="BL32"/>
  <c r="BL31"/>
  <c r="BL30"/>
  <c r="BL29"/>
  <c r="BL28"/>
  <c r="BL27"/>
  <c r="BL26"/>
  <c r="BL25"/>
  <c r="BL24"/>
  <c r="BL23"/>
  <c r="BL22"/>
  <c r="BL21"/>
  <c r="BL20"/>
  <c r="BL19"/>
  <c r="BL18"/>
  <c r="BL17"/>
  <c r="BL16"/>
  <c r="BL15"/>
  <c r="BL14"/>
  <c r="BL13"/>
  <c r="BL12"/>
  <c r="BL11"/>
  <c r="BL10"/>
  <c r="BL9"/>
  <c r="BL8"/>
  <c r="BL7"/>
  <c r="BL6"/>
  <c r="BL5"/>
  <c r="BL4"/>
  <c r="BI54"/>
  <c r="BI53"/>
  <c r="BI52"/>
  <c r="BI51"/>
  <c r="BI50"/>
  <c r="BI49"/>
  <c r="BI48"/>
  <c r="BI47"/>
  <c r="BI46"/>
  <c r="BI45"/>
  <c r="BI44"/>
  <c r="BI43"/>
  <c r="BI42"/>
  <c r="BI41"/>
  <c r="BI40"/>
  <c r="BI39"/>
  <c r="BI38"/>
  <c r="BI37"/>
  <c r="BI36"/>
  <c r="BI35"/>
  <c r="BI34"/>
  <c r="BI33"/>
  <c r="BI32"/>
  <c r="BI31"/>
  <c r="BI30"/>
  <c r="BI29"/>
  <c r="BI28"/>
  <c r="BI27"/>
  <c r="BI26"/>
  <c r="BI25"/>
  <c r="BI24"/>
  <c r="BI23"/>
  <c r="BI22"/>
  <c r="BI21"/>
  <c r="BI20"/>
  <c r="BI19"/>
  <c r="BI18"/>
  <c r="BI17"/>
  <c r="BI16"/>
  <c r="BI15"/>
  <c r="BI14"/>
  <c r="BI13"/>
  <c r="BI12"/>
  <c r="BI11"/>
  <c r="BI10"/>
  <c r="BI9"/>
  <c r="BI8"/>
  <c r="BI7"/>
  <c r="BI6"/>
  <c r="BI5"/>
  <c r="BI4"/>
  <c r="BF54"/>
  <c r="BF53"/>
  <c r="BF52"/>
  <c r="BF51"/>
  <c r="BF50"/>
  <c r="BF49"/>
  <c r="BF48"/>
  <c r="BF47"/>
  <c r="BF46"/>
  <c r="BF45"/>
  <c r="BF44"/>
  <c r="BF43"/>
  <c r="BF42"/>
  <c r="BF41"/>
  <c r="BF40"/>
  <c r="BF39"/>
  <c r="BF38"/>
  <c r="BF37"/>
  <c r="BF36"/>
  <c r="BF35"/>
  <c r="BF34"/>
  <c r="BF33"/>
  <c r="BF32"/>
  <c r="BF31"/>
  <c r="BF30"/>
  <c r="BF29"/>
  <c r="BF28"/>
  <c r="BF27"/>
  <c r="BF26"/>
  <c r="BF25"/>
  <c r="BF24"/>
  <c r="BF23"/>
  <c r="BF22"/>
  <c r="BF21"/>
  <c r="BF20"/>
  <c r="BF19"/>
  <c r="BF18"/>
  <c r="BF17"/>
  <c r="BF16"/>
  <c r="BF15"/>
  <c r="BF14"/>
  <c r="BF13"/>
  <c r="BF12"/>
  <c r="BF11"/>
  <c r="BF10"/>
  <c r="BF9"/>
  <c r="BF8"/>
  <c r="BF7"/>
  <c r="BF6"/>
  <c r="BF5"/>
  <c r="BF4"/>
  <c r="BC54"/>
  <c r="BC53"/>
  <c r="BC52"/>
  <c r="BC51"/>
  <c r="BC50"/>
  <c r="BC49"/>
  <c r="BC48"/>
  <c r="BC47"/>
  <c r="BC46"/>
  <c r="BC45"/>
  <c r="BC44"/>
  <c r="BC43"/>
  <c r="BC42"/>
  <c r="BC41"/>
  <c r="BC40"/>
  <c r="BC39"/>
  <c r="BC38"/>
  <c r="BC37"/>
  <c r="BC36"/>
  <c r="BC35"/>
  <c r="BC34"/>
  <c r="BC33"/>
  <c r="BC32"/>
  <c r="BC31"/>
  <c r="BC30"/>
  <c r="BC29"/>
  <c r="BC28"/>
  <c r="BC27"/>
  <c r="BC26"/>
  <c r="BC25"/>
  <c r="BC24"/>
  <c r="BC23"/>
  <c r="BC22"/>
  <c r="BC21"/>
  <c r="BC20"/>
  <c r="BC19"/>
  <c r="BC18"/>
  <c r="BC17"/>
  <c r="BC16"/>
  <c r="BC15"/>
  <c r="BC14"/>
  <c r="BC13"/>
  <c r="BC12"/>
  <c r="BC11"/>
  <c r="BC10"/>
  <c r="BC9"/>
  <c r="BC8"/>
  <c r="BC7"/>
  <c r="BC6"/>
  <c r="BC5"/>
  <c r="BC4"/>
  <c r="AZ54"/>
  <c r="AZ53"/>
  <c r="AZ52"/>
  <c r="AZ51"/>
  <c r="AZ50"/>
  <c r="AZ49"/>
  <c r="AZ48"/>
  <c r="AZ47"/>
  <c r="AZ46"/>
  <c r="AZ45"/>
  <c r="AZ44"/>
  <c r="AZ43"/>
  <c r="AZ42"/>
  <c r="AZ41"/>
  <c r="AZ40"/>
  <c r="AZ39"/>
  <c r="AZ38"/>
  <c r="AZ37"/>
  <c r="AZ36"/>
  <c r="AZ35"/>
  <c r="AZ34"/>
  <c r="AZ33"/>
  <c r="AZ32"/>
  <c r="AZ31"/>
  <c r="AZ30"/>
  <c r="AZ29"/>
  <c r="AZ28"/>
  <c r="AZ27"/>
  <c r="AZ26"/>
  <c r="AZ25"/>
  <c r="AZ24"/>
  <c r="AZ23"/>
  <c r="AZ22"/>
  <c r="AZ21"/>
  <c r="AZ20"/>
  <c r="AZ19"/>
  <c r="AZ18"/>
  <c r="AZ17"/>
  <c r="AZ16"/>
  <c r="AZ15"/>
  <c r="AZ14"/>
  <c r="AZ13"/>
  <c r="AZ12"/>
  <c r="AZ11"/>
  <c r="AZ10"/>
  <c r="AZ9"/>
  <c r="AZ8"/>
  <c r="AZ7"/>
  <c r="AZ6"/>
  <c r="AZ5"/>
  <c r="AZ4"/>
  <c r="AW54"/>
  <c r="AW53"/>
  <c r="AW52"/>
  <c r="AW51"/>
  <c r="AW50"/>
  <c r="AW49"/>
  <c r="AW48"/>
  <c r="AW47"/>
  <c r="AW46"/>
  <c r="AW45"/>
  <c r="AW44"/>
  <c r="AW43"/>
  <c r="AW42"/>
  <c r="AW41"/>
  <c r="AW40"/>
  <c r="AW39"/>
  <c r="AW38"/>
  <c r="AW37"/>
  <c r="AW36"/>
  <c r="AW35"/>
  <c r="AW34"/>
  <c r="AW33"/>
  <c r="AW32"/>
  <c r="AW31"/>
  <c r="AW30"/>
  <c r="AW29"/>
  <c r="AW28"/>
  <c r="AW27"/>
  <c r="AW26"/>
  <c r="AW25"/>
  <c r="AW24"/>
  <c r="AW23"/>
  <c r="AW22"/>
  <c r="AW21"/>
  <c r="AW20"/>
  <c r="AW19"/>
  <c r="AW18"/>
  <c r="AW17"/>
  <c r="AW16"/>
  <c r="AW15"/>
  <c r="AW14"/>
  <c r="AW13"/>
  <c r="AW12"/>
  <c r="AW11"/>
  <c r="AW10"/>
  <c r="AW9"/>
  <c r="AW8"/>
  <c r="AW7"/>
  <c r="AW6"/>
  <c r="AW5"/>
  <c r="AW4"/>
  <c r="AT54"/>
  <c r="AT53"/>
  <c r="AT52"/>
  <c r="AT51"/>
  <c r="AT50"/>
  <c r="AT49"/>
  <c r="AT48"/>
  <c r="AT47"/>
  <c r="AT46"/>
  <c r="AT45"/>
  <c r="AT44"/>
  <c r="AT43"/>
  <c r="AT42"/>
  <c r="AT41"/>
  <c r="AT40"/>
  <c r="AT39"/>
  <c r="AT38"/>
  <c r="AT37"/>
  <c r="AT36"/>
  <c r="AT35"/>
  <c r="AT34"/>
  <c r="AT33"/>
  <c r="AT32"/>
  <c r="AT31"/>
  <c r="AT30"/>
  <c r="AT29"/>
  <c r="AT28"/>
  <c r="AT27"/>
  <c r="AT26"/>
  <c r="AT25"/>
  <c r="AT24"/>
  <c r="AT23"/>
  <c r="AT22"/>
  <c r="AT21"/>
  <c r="AT20"/>
  <c r="AT19"/>
  <c r="AT18"/>
  <c r="AT17"/>
  <c r="AT16"/>
  <c r="AT15"/>
  <c r="AT14"/>
  <c r="AT13"/>
  <c r="AT12"/>
  <c r="AT11"/>
  <c r="AT10"/>
  <c r="AT9"/>
  <c r="AT8"/>
  <c r="AT7"/>
  <c r="AT6"/>
  <c r="AT5"/>
  <c r="AQ54"/>
  <c r="AQ53"/>
  <c r="AQ52"/>
  <c r="AQ51"/>
  <c r="AQ50"/>
  <c r="AQ49"/>
  <c r="AQ48"/>
  <c r="AQ47"/>
  <c r="AQ46"/>
  <c r="AQ45"/>
  <c r="AQ44"/>
  <c r="AQ43"/>
  <c r="AQ42"/>
  <c r="AQ41"/>
  <c r="AQ40"/>
  <c r="AQ39"/>
  <c r="AQ38"/>
  <c r="AQ37"/>
  <c r="AQ36"/>
  <c r="AQ35"/>
  <c r="AQ34"/>
  <c r="AQ33"/>
  <c r="AQ32"/>
  <c r="AQ31"/>
  <c r="AQ30"/>
  <c r="AQ29"/>
  <c r="AQ28"/>
  <c r="AQ27"/>
  <c r="AQ26"/>
  <c r="AQ25"/>
  <c r="AQ24"/>
  <c r="AQ23"/>
  <c r="AQ22"/>
  <c r="AQ21"/>
  <c r="AQ20"/>
  <c r="AQ19"/>
  <c r="AQ18"/>
  <c r="AQ17"/>
  <c r="AQ16"/>
  <c r="AQ15"/>
  <c r="AQ14"/>
  <c r="AQ13"/>
  <c r="AQ12"/>
  <c r="AQ11"/>
  <c r="AQ10"/>
  <c r="AQ9"/>
  <c r="AQ8"/>
  <c r="AQ7"/>
  <c r="AQ6"/>
  <c r="AQ5"/>
  <c r="AQ4"/>
  <c r="AN54"/>
  <c r="AN53"/>
  <c r="AN52"/>
  <c r="AN51"/>
  <c r="AN50"/>
  <c r="AN49"/>
  <c r="AN48"/>
  <c r="AN47"/>
  <c r="AN46"/>
  <c r="AN45"/>
  <c r="AN44"/>
  <c r="AN43"/>
  <c r="AN42"/>
  <c r="AN41"/>
  <c r="AN40"/>
  <c r="AN39"/>
  <c r="AN38"/>
  <c r="AN37"/>
  <c r="AN36"/>
  <c r="AN35"/>
  <c r="AN34"/>
  <c r="AN33"/>
  <c r="AN32"/>
  <c r="AN31"/>
  <c r="AN30"/>
  <c r="AN29"/>
  <c r="AN28"/>
  <c r="AN27"/>
  <c r="AN26"/>
  <c r="AN25"/>
  <c r="AN24"/>
  <c r="AN23"/>
  <c r="AN22"/>
  <c r="AN21"/>
  <c r="AN20"/>
  <c r="AN19"/>
  <c r="AN18"/>
  <c r="AN17"/>
  <c r="AN16"/>
  <c r="AN15"/>
  <c r="AN14"/>
  <c r="AN13"/>
  <c r="AN12"/>
  <c r="AN11"/>
  <c r="AN10"/>
  <c r="AN9"/>
  <c r="AN8"/>
  <c r="AN7"/>
  <c r="AN6"/>
  <c r="AN5"/>
  <c r="AN4"/>
  <c r="AK54"/>
  <c r="AK53"/>
  <c r="AK52"/>
  <c r="AK51"/>
  <c r="AK50"/>
  <c r="AK49"/>
  <c r="AK48"/>
  <c r="AK47"/>
  <c r="AK46"/>
  <c r="AK45"/>
  <c r="AK44"/>
  <c r="AK43"/>
  <c r="AK42"/>
  <c r="AK41"/>
  <c r="AK40"/>
  <c r="AK39"/>
  <c r="AK38"/>
  <c r="AK37"/>
  <c r="AK36"/>
  <c r="AK35"/>
  <c r="AK34"/>
  <c r="AK33"/>
  <c r="AK32"/>
  <c r="AK31"/>
  <c r="AK30"/>
  <c r="AK29"/>
  <c r="AK28"/>
  <c r="AK27"/>
  <c r="AK26"/>
  <c r="AK25"/>
  <c r="AK24"/>
  <c r="AK23"/>
  <c r="AK22"/>
  <c r="AK21"/>
  <c r="AK20"/>
  <c r="AK19"/>
  <c r="AK18"/>
  <c r="AK17"/>
  <c r="AK16"/>
  <c r="AK15"/>
  <c r="AK14"/>
  <c r="AK13"/>
  <c r="AK12"/>
  <c r="AK11"/>
  <c r="AK8"/>
  <c r="AK7"/>
  <c r="AK6"/>
  <c r="AK5"/>
  <c r="AK4"/>
  <c r="AH54"/>
  <c r="AH53"/>
  <c r="AH52"/>
  <c r="AH51"/>
  <c r="AH50"/>
  <c r="AH49"/>
  <c r="AH48"/>
  <c r="AH47"/>
  <c r="AH46"/>
  <c r="AH45"/>
  <c r="AH44"/>
  <c r="AH43"/>
  <c r="AH42"/>
  <c r="AH41"/>
  <c r="AH40"/>
  <c r="AH39"/>
  <c r="AH38"/>
  <c r="AH37"/>
  <c r="AH36"/>
  <c r="AH35"/>
  <c r="AH34"/>
  <c r="AH33"/>
  <c r="AH32"/>
  <c r="AH31"/>
  <c r="AH30"/>
  <c r="AH29"/>
  <c r="AH28"/>
  <c r="AH27"/>
  <c r="AH26"/>
  <c r="AH25"/>
  <c r="AH24"/>
  <c r="AH23"/>
  <c r="AH22"/>
  <c r="AH21"/>
  <c r="AH20"/>
  <c r="AH19"/>
  <c r="AH18"/>
  <c r="AH17"/>
  <c r="AH16"/>
  <c r="AH15"/>
  <c r="AH14"/>
  <c r="AH13"/>
  <c r="AH12"/>
  <c r="AH10"/>
  <c r="AH8"/>
  <c r="AH7"/>
  <c r="AH5"/>
  <c r="AE54"/>
  <c r="AE53"/>
  <c r="AE52"/>
  <c r="AE51"/>
  <c r="AE50"/>
  <c r="AE49"/>
  <c r="AE48"/>
  <c r="AE47"/>
  <c r="AE46"/>
  <c r="AE45"/>
  <c r="AE44"/>
  <c r="AE43"/>
  <c r="AE42"/>
  <c r="AE41"/>
  <c r="AE40"/>
  <c r="AE39"/>
  <c r="AE38"/>
  <c r="AE37"/>
  <c r="AE36"/>
  <c r="AE35"/>
  <c r="AE34"/>
  <c r="AE33"/>
  <c r="AE32"/>
  <c r="AE31"/>
  <c r="AE30"/>
  <c r="AE29"/>
  <c r="AE28"/>
  <c r="AE27"/>
  <c r="AE26"/>
  <c r="AE25"/>
  <c r="AE24"/>
  <c r="AE23"/>
  <c r="AE22"/>
  <c r="AE21"/>
  <c r="AE20"/>
  <c r="AE19"/>
  <c r="AE18"/>
  <c r="AE17"/>
  <c r="AE16"/>
  <c r="AE15"/>
  <c r="AE14"/>
  <c r="AE13"/>
  <c r="AE12"/>
  <c r="AE11"/>
  <c r="AE6"/>
  <c r="AE5"/>
  <c r="AE4"/>
  <c r="AB54"/>
  <c r="AB53"/>
  <c r="AB52"/>
  <c r="AB51"/>
  <c r="AB50"/>
  <c r="AB49"/>
  <c r="AB48"/>
  <c r="AB47"/>
  <c r="AB46"/>
  <c r="AB45"/>
  <c r="AB44"/>
  <c r="AB43"/>
  <c r="AB42"/>
  <c r="AB41"/>
  <c r="AB40"/>
  <c r="AB39"/>
  <c r="AB38"/>
  <c r="AB37"/>
  <c r="AB36"/>
  <c r="AB35"/>
  <c r="AB34"/>
  <c r="AB33"/>
  <c r="AB32"/>
  <c r="AB31"/>
  <c r="AB30"/>
  <c r="AB29"/>
  <c r="AB28"/>
  <c r="AB27"/>
  <c r="AB26"/>
  <c r="AB25"/>
  <c r="AB24"/>
  <c r="AB23"/>
  <c r="AB22"/>
  <c r="AB21"/>
  <c r="AB20"/>
  <c r="AB19"/>
  <c r="AB18"/>
  <c r="AB17"/>
  <c r="AB16"/>
  <c r="AB15"/>
  <c r="AB14"/>
  <c r="AB13"/>
  <c r="AB12"/>
  <c r="AB11"/>
  <c r="AB6"/>
  <c r="AB5"/>
  <c r="AB4"/>
  <c r="Y54"/>
  <c r="Y53"/>
  <c r="Y52"/>
  <c r="Y51"/>
  <c r="Y50"/>
  <c r="Y49"/>
  <c r="Y48"/>
  <c r="Y47"/>
  <c r="Y46"/>
  <c r="Y45"/>
  <c r="Y44"/>
  <c r="Y43"/>
  <c r="Y42"/>
  <c r="Y41"/>
  <c r="Y40"/>
  <c r="Y39"/>
  <c r="Y38"/>
  <c r="Y37"/>
  <c r="Y36"/>
  <c r="Y35"/>
  <c r="Y34"/>
  <c r="Y33"/>
  <c r="Y32"/>
  <c r="Y31"/>
  <c r="Y30"/>
  <c r="Y29"/>
  <c r="Y28"/>
  <c r="Y27"/>
  <c r="Y26"/>
  <c r="Y25"/>
  <c r="Y24"/>
  <c r="Y23"/>
  <c r="Y22"/>
  <c r="Y21"/>
  <c r="Y20"/>
  <c r="Y19"/>
  <c r="Y18"/>
  <c r="Y17"/>
  <c r="Y16"/>
  <c r="Y15"/>
  <c r="Y14"/>
  <c r="Y13"/>
  <c r="Y11"/>
  <c r="Y9"/>
  <c r="Y8"/>
  <c r="Y7"/>
  <c r="Y6"/>
  <c r="Y4"/>
  <c r="V54"/>
  <c r="V53"/>
  <c r="V52"/>
  <c r="V51"/>
  <c r="V50"/>
  <c r="V49"/>
  <c r="V48"/>
  <c r="V47"/>
  <c r="V46"/>
  <c r="V45"/>
  <c r="V44"/>
  <c r="V43"/>
  <c r="V42"/>
  <c r="V41"/>
  <c r="V40"/>
  <c r="V39"/>
  <c r="V38"/>
  <c r="V37"/>
  <c r="V36"/>
  <c r="V35"/>
  <c r="V34"/>
  <c r="V33"/>
  <c r="V32"/>
  <c r="V31"/>
  <c r="V30"/>
  <c r="V29"/>
  <c r="V28"/>
  <c r="H15" i="11"/>
  <c r="C11"/>
  <c r="C9"/>
  <c r="G15"/>
  <c r="G14"/>
  <c r="H14"/>
  <c r="C6"/>
  <c r="C5"/>
  <c r="V21" i="1" l="1"/>
  <c r="AE8"/>
  <c r="V25"/>
  <c r="V17"/>
  <c r="V13"/>
  <c r="V9"/>
  <c r="V5"/>
  <c r="V4"/>
  <c r="V24"/>
  <c r="V20"/>
  <c r="V16"/>
  <c r="V12"/>
  <c r="V8"/>
  <c r="V27"/>
  <c r="V23"/>
  <c r="V19"/>
  <c r="V15"/>
  <c r="V11"/>
  <c r="V7"/>
  <c r="V26"/>
  <c r="V22"/>
  <c r="V18"/>
  <c r="V14"/>
  <c r="V10"/>
  <c r="V6"/>
  <c r="CP4"/>
  <c r="EI4"/>
  <c r="AT4"/>
  <c r="AH4"/>
  <c r="J38" i="10"/>
  <c r="H46" s="1"/>
  <c r="CP5" i="1" l="1"/>
  <c r="H81" i="10"/>
  <c r="I81" s="1"/>
  <c r="H77"/>
  <c r="H72"/>
  <c r="C35" i="1" s="1"/>
  <c r="H64" i="10"/>
  <c r="C27" i="1" s="1"/>
  <c r="H56" i="10"/>
  <c r="C19" i="1" s="1"/>
  <c r="H48" i="10"/>
  <c r="C11" i="1" s="1"/>
  <c r="H89" i="10"/>
  <c r="H85"/>
  <c r="H70"/>
  <c r="H62"/>
  <c r="C25" i="1" s="1"/>
  <c r="H55" i="10"/>
  <c r="H47"/>
  <c r="H41"/>
  <c r="H88"/>
  <c r="H84"/>
  <c r="H79"/>
  <c r="H68"/>
  <c r="H60"/>
  <c r="H53"/>
  <c r="H44"/>
  <c r="C7" i="1" s="1"/>
  <c r="H91" i="10"/>
  <c r="H87"/>
  <c r="C50" i="1" s="1"/>
  <c r="H82" i="10"/>
  <c r="H78"/>
  <c r="H74"/>
  <c r="C37" i="1" s="1"/>
  <c r="H66" i="10"/>
  <c r="H58"/>
  <c r="C21" i="1" s="1"/>
  <c r="H50" i="10"/>
  <c r="C13" i="1" s="1"/>
  <c r="H43" i="10"/>
  <c r="C6" i="1" s="1"/>
  <c r="I46" i="10"/>
  <c r="C9" i="1"/>
  <c r="H76" i="10"/>
  <c r="H73"/>
  <c r="I73" s="1"/>
  <c r="H69"/>
  <c r="H65"/>
  <c r="H61"/>
  <c r="H57"/>
  <c r="H54"/>
  <c r="H51"/>
  <c r="H45"/>
  <c r="H42"/>
  <c r="H90"/>
  <c r="H86"/>
  <c r="H83"/>
  <c r="H80"/>
  <c r="H75"/>
  <c r="H71"/>
  <c r="H67"/>
  <c r="H63"/>
  <c r="C26" i="1" s="1"/>
  <c r="H59" i="10"/>
  <c r="H52"/>
  <c r="H49"/>
  <c r="I49" s="1"/>
  <c r="P5" i="1"/>
  <c r="D5" s="1"/>
  <c r="P6"/>
  <c r="D6" s="1"/>
  <c r="P7"/>
  <c r="D7" s="1"/>
  <c r="P8"/>
  <c r="D8" s="1"/>
  <c r="P9"/>
  <c r="D9" s="1"/>
  <c r="P10"/>
  <c r="D10" s="1"/>
  <c r="P11"/>
  <c r="D11" s="1"/>
  <c r="P12"/>
  <c r="D12" s="1"/>
  <c r="P13"/>
  <c r="D13" s="1"/>
  <c r="P14"/>
  <c r="D14" s="1"/>
  <c r="P15"/>
  <c r="D15" s="1"/>
  <c r="P16"/>
  <c r="D16" s="1"/>
  <c r="P17"/>
  <c r="D17" s="1"/>
  <c r="P18"/>
  <c r="D18" s="1"/>
  <c r="P19"/>
  <c r="D19" s="1"/>
  <c r="P20"/>
  <c r="D20" s="1"/>
  <c r="P21"/>
  <c r="D21" s="1"/>
  <c r="P22"/>
  <c r="D22" s="1"/>
  <c r="P23"/>
  <c r="D23" s="1"/>
  <c r="P24"/>
  <c r="D24" s="1"/>
  <c r="P25"/>
  <c r="D25" s="1"/>
  <c r="P26"/>
  <c r="D26" s="1"/>
  <c r="P27"/>
  <c r="D27" s="1"/>
  <c r="P28"/>
  <c r="D28" s="1"/>
  <c r="P29"/>
  <c r="D29" s="1"/>
  <c r="P30"/>
  <c r="D30" s="1"/>
  <c r="P31"/>
  <c r="D31" s="1"/>
  <c r="P32"/>
  <c r="D32" s="1"/>
  <c r="P33"/>
  <c r="D33" s="1"/>
  <c r="P34"/>
  <c r="D34" s="1"/>
  <c r="P35"/>
  <c r="D35" s="1"/>
  <c r="P36"/>
  <c r="D36" s="1"/>
  <c r="P37"/>
  <c r="D37" s="1"/>
  <c r="P38"/>
  <c r="D38" s="1"/>
  <c r="P39"/>
  <c r="D39" s="1"/>
  <c r="P40"/>
  <c r="P45"/>
  <c r="P46"/>
  <c r="P47"/>
  <c r="P48"/>
  <c r="P49"/>
  <c r="P50"/>
  <c r="P51"/>
  <c r="P52"/>
  <c r="P53"/>
  <c r="P54"/>
  <c r="P4"/>
  <c r="D4" s="1"/>
  <c r="F47" i="10"/>
  <c r="G47"/>
  <c r="F48"/>
  <c r="G48"/>
  <c r="F49"/>
  <c r="G49"/>
  <c r="F50"/>
  <c r="G50"/>
  <c r="F51"/>
  <c r="G51"/>
  <c r="F52"/>
  <c r="G52"/>
  <c r="F54"/>
  <c r="G54"/>
  <c r="F55"/>
  <c r="G55"/>
  <c r="F56"/>
  <c r="G56"/>
  <c r="F57"/>
  <c r="G57"/>
  <c r="F58"/>
  <c r="G58"/>
  <c r="F59"/>
  <c r="G59"/>
  <c r="F60"/>
  <c r="G60"/>
  <c r="F61"/>
  <c r="G61"/>
  <c r="F62"/>
  <c r="G62"/>
  <c r="F63"/>
  <c r="G63"/>
  <c r="F64"/>
  <c r="G64"/>
  <c r="F65"/>
  <c r="G65"/>
  <c r="F66"/>
  <c r="G66"/>
  <c r="F67"/>
  <c r="G67"/>
  <c r="F68"/>
  <c r="G68"/>
  <c r="G69"/>
  <c r="F70"/>
  <c r="G70"/>
  <c r="F71"/>
  <c r="G71"/>
  <c r="F72"/>
  <c r="G72"/>
  <c r="F73"/>
  <c r="G73"/>
  <c r="F74"/>
  <c r="G74"/>
  <c r="F75"/>
  <c r="G75"/>
  <c r="F76"/>
  <c r="G76"/>
  <c r="T3" i="2"/>
  <c r="T4"/>
  <c r="T5"/>
  <c r="T6"/>
  <c r="T7"/>
  <c r="T8"/>
  <c r="T9"/>
  <c r="T10"/>
  <c r="T11"/>
  <c r="T12"/>
  <c r="T13"/>
  <c r="T14"/>
  <c r="T15"/>
  <c r="T16"/>
  <c r="T17"/>
  <c r="T18"/>
  <c r="T19"/>
  <c r="T20"/>
  <c r="T21"/>
  <c r="T22"/>
  <c r="T23"/>
  <c r="T24"/>
  <c r="T25"/>
  <c r="T2"/>
  <c r="Q5" i="1"/>
  <c r="Q6"/>
  <c r="Q7"/>
  <c r="Q8"/>
  <c r="Q9"/>
  <c r="Q10"/>
  <c r="Q11"/>
  <c r="Q12"/>
  <c r="Q13"/>
  <c r="Q14"/>
  <c r="Q15"/>
  <c r="Q16"/>
  <c r="Q17"/>
  <c r="Q18"/>
  <c r="Q19"/>
  <c r="Q20"/>
  <c r="Q21"/>
  <c r="Q22"/>
  <c r="Q23"/>
  <c r="Q24"/>
  <c r="Q25"/>
  <c r="Q26"/>
  <c r="Q27"/>
  <c r="Q28"/>
  <c r="Q29"/>
  <c r="Q30"/>
  <c r="Q31"/>
  <c r="Q32"/>
  <c r="Q33"/>
  <c r="Q34"/>
  <c r="Q35"/>
  <c r="Q36"/>
  <c r="Q37"/>
  <c r="Q38"/>
  <c r="Q39"/>
  <c r="Q40"/>
  <c r="Q41"/>
  <c r="Q42"/>
  <c r="Q43"/>
  <c r="Q44"/>
  <c r="Q45"/>
  <c r="Q46"/>
  <c r="Q47"/>
  <c r="Q48"/>
  <c r="Q49"/>
  <c r="Q50"/>
  <c r="Q51"/>
  <c r="Q52"/>
  <c r="Q53"/>
  <c r="Q54"/>
  <c r="Q4"/>
  <c r="J3" i="6"/>
  <c r="J4"/>
  <c r="J5"/>
  <c r="J6"/>
  <c r="J7"/>
  <c r="J8"/>
  <c r="J9"/>
  <c r="J10"/>
  <c r="J11"/>
  <c r="J12"/>
  <c r="J13"/>
  <c r="J14"/>
  <c r="J15"/>
  <c r="J16"/>
  <c r="J17"/>
  <c r="J18"/>
  <c r="J19"/>
  <c r="J20"/>
  <c r="J21"/>
  <c r="J22"/>
  <c r="J23"/>
  <c r="J24"/>
  <c r="J25"/>
  <c r="J26"/>
  <c r="J27"/>
  <c r="J28"/>
  <c r="J29"/>
  <c r="J30"/>
  <c r="J31"/>
  <c r="J32"/>
  <c r="J33"/>
  <c r="J34"/>
  <c r="J35"/>
  <c r="J36"/>
  <c r="J37"/>
  <c r="J38"/>
  <c r="J39"/>
  <c r="J40"/>
  <c r="J41"/>
  <c r="J2"/>
  <c r="EF2" i="1"/>
  <c r="I40" i="6" s="1"/>
  <c r="DZ2" i="1"/>
  <c r="I38" i="6" s="1"/>
  <c r="DT2" i="1"/>
  <c r="I36" i="6" s="1"/>
  <c r="DH2" i="1"/>
  <c r="I32" i="6" s="1"/>
  <c r="CV2" i="1"/>
  <c r="I28" i="6" s="1"/>
  <c r="CJ2" i="1"/>
  <c r="I24" i="6" s="1"/>
  <c r="B4" i="1"/>
  <c r="B5" s="1"/>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C18" i="3"/>
  <c r="L15"/>
  <c r="L14"/>
  <c r="I21"/>
  <c r="I20"/>
  <c r="I11"/>
  <c r="I10"/>
  <c r="F25"/>
  <c r="F24"/>
  <c r="F7"/>
  <c r="F6"/>
  <c r="F19"/>
  <c r="F18"/>
  <c r="F13"/>
  <c r="F12"/>
  <c r="C21"/>
  <c r="C20"/>
  <c r="C8"/>
  <c r="C7"/>
  <c r="C14"/>
  <c r="C13"/>
  <c r="C11"/>
  <c r="C10"/>
  <c r="C24"/>
  <c r="C23"/>
  <c r="C27"/>
  <c r="C26"/>
  <c r="C17"/>
  <c r="C5"/>
  <c r="C4"/>
  <c r="I84" i="10" l="1"/>
  <c r="C18" i="1"/>
  <c r="I56" i="10"/>
  <c r="C12" i="1"/>
  <c r="I63" i="10"/>
  <c r="C46" i="1"/>
  <c r="I54" i="10"/>
  <c r="C32" i="1"/>
  <c r="I58" i="10"/>
  <c r="I78"/>
  <c r="I44"/>
  <c r="I88"/>
  <c r="I62"/>
  <c r="I64"/>
  <c r="C44" i="1"/>
  <c r="C22"/>
  <c r="I50" i="10"/>
  <c r="I68"/>
  <c r="C40" i="1"/>
  <c r="C30"/>
  <c r="C20"/>
  <c r="C36"/>
  <c r="I66" i="10"/>
  <c r="I82"/>
  <c r="C16" i="1"/>
  <c r="C4"/>
  <c r="I70" i="10"/>
  <c r="I89"/>
  <c r="I72"/>
  <c r="I80"/>
  <c r="C28" i="1"/>
  <c r="I91" i="10"/>
  <c r="I55"/>
  <c r="I71"/>
  <c r="C24" i="1"/>
  <c r="I76" i="10"/>
  <c r="I43"/>
  <c r="I74"/>
  <c r="I87"/>
  <c r="I60"/>
  <c r="I48"/>
  <c r="G39" i="1"/>
  <c r="O39" s="1"/>
  <c r="G38"/>
  <c r="O38" s="1"/>
  <c r="G37"/>
  <c r="O37" s="1"/>
  <c r="G36"/>
  <c r="O36" s="1"/>
  <c r="G35"/>
  <c r="O35" s="1"/>
  <c r="G34"/>
  <c r="O34" s="1"/>
  <c r="G33"/>
  <c r="G32"/>
  <c r="O32" s="1"/>
  <c r="G31"/>
  <c r="O31" s="1"/>
  <c r="G30"/>
  <c r="O30" s="1"/>
  <c r="G29"/>
  <c r="O29" s="1"/>
  <c r="G28"/>
  <c r="O28" s="1"/>
  <c r="G27"/>
  <c r="O27" s="1"/>
  <c r="G26"/>
  <c r="O26" s="1"/>
  <c r="G25"/>
  <c r="O25" s="1"/>
  <c r="G24"/>
  <c r="O24" s="1"/>
  <c r="G23"/>
  <c r="O23" s="1"/>
  <c r="G22"/>
  <c r="O22" s="1"/>
  <c r="G21"/>
  <c r="O21" s="1"/>
  <c r="G20"/>
  <c r="O20" s="1"/>
  <c r="G19"/>
  <c r="O19" s="1"/>
  <c r="G18"/>
  <c r="O18" s="1"/>
  <c r="G17"/>
  <c r="O17" s="1"/>
  <c r="G16"/>
  <c r="O16" s="1"/>
  <c r="G15"/>
  <c r="O15" s="1"/>
  <c r="G14"/>
  <c r="O14" s="1"/>
  <c r="G13"/>
  <c r="O13" s="1"/>
  <c r="G12"/>
  <c r="O12" s="1"/>
  <c r="G11"/>
  <c r="O11" s="1"/>
  <c r="G10"/>
  <c r="O10" s="1"/>
  <c r="O33"/>
  <c r="E39"/>
  <c r="N39" s="1"/>
  <c r="E38"/>
  <c r="N38" s="1"/>
  <c r="E37"/>
  <c r="N37" s="1"/>
  <c r="E36"/>
  <c r="N36" s="1"/>
  <c r="E35"/>
  <c r="N35" s="1"/>
  <c r="E34"/>
  <c r="N34" s="1"/>
  <c r="E33"/>
  <c r="N33" s="1"/>
  <c r="E32"/>
  <c r="N32" s="1"/>
  <c r="E31"/>
  <c r="N31" s="1"/>
  <c r="E30"/>
  <c r="N30" s="1"/>
  <c r="E29"/>
  <c r="N29" s="1"/>
  <c r="E28"/>
  <c r="N28" s="1"/>
  <c r="E27"/>
  <c r="N27" s="1"/>
  <c r="E26"/>
  <c r="N26" s="1"/>
  <c r="E25"/>
  <c r="N25" s="1"/>
  <c r="E24"/>
  <c r="N24" s="1"/>
  <c r="E23"/>
  <c r="N23" s="1"/>
  <c r="E22"/>
  <c r="N22" s="1"/>
  <c r="E21"/>
  <c r="N21" s="1"/>
  <c r="E20"/>
  <c r="N20" s="1"/>
  <c r="E19"/>
  <c r="N19" s="1"/>
  <c r="E18"/>
  <c r="N18" s="1"/>
  <c r="E17"/>
  <c r="N17" s="1"/>
  <c r="E16"/>
  <c r="N16" s="1"/>
  <c r="E15"/>
  <c r="N15" s="1"/>
  <c r="E14"/>
  <c r="N14" s="1"/>
  <c r="E13"/>
  <c r="N13" s="1"/>
  <c r="E12"/>
  <c r="N12" s="1"/>
  <c r="E11"/>
  <c r="N11" s="1"/>
  <c r="E10"/>
  <c r="N10" s="1"/>
  <c r="I67" i="10"/>
  <c r="CD2" i="1"/>
  <c r="I22" i="6" s="1"/>
  <c r="CP2" i="1"/>
  <c r="I26" i="6" s="1"/>
  <c r="DB2" i="1"/>
  <c r="I30" i="6" s="1"/>
  <c r="DN2" i="1"/>
  <c r="I34" i="6" s="1"/>
  <c r="CY2" i="1"/>
  <c r="I29" i="6" s="1"/>
  <c r="BI2" i="1"/>
  <c r="I15" i="6" s="1"/>
  <c r="AH2" i="1"/>
  <c r="I6" i="6" s="1"/>
  <c r="BU2" i="1"/>
  <c r="I19" i="6" s="1"/>
  <c r="AT2" i="1"/>
  <c r="I10" i="6" s="1"/>
  <c r="AQ2" i="1"/>
  <c r="I9" i="6" s="1"/>
  <c r="V2" i="1"/>
  <c r="I2" i="6" s="1"/>
  <c r="BR2" i="1"/>
  <c r="I18" i="6" s="1"/>
  <c r="BF2" i="1"/>
  <c r="I14" i="6" s="1"/>
  <c r="AE2" i="1"/>
  <c r="I5" i="6" s="1"/>
  <c r="BL2" i="1"/>
  <c r="I16" i="6" s="1"/>
  <c r="AZ2" i="1"/>
  <c r="I12" i="6" s="1"/>
  <c r="AN2" i="1"/>
  <c r="I8" i="6" s="1"/>
  <c r="C52" i="1"/>
  <c r="C51"/>
  <c r="I83" i="10"/>
  <c r="C45" i="1"/>
  <c r="C41"/>
  <c r="C47"/>
  <c r="I53" i="10"/>
  <c r="C29" i="1"/>
  <c r="I77" i="10"/>
  <c r="C31" i="1"/>
  <c r="C42"/>
  <c r="I79" i="10"/>
  <c r="I47"/>
  <c r="C10" i="1"/>
  <c r="I65" i="10"/>
  <c r="C54" i="1"/>
  <c r="C33"/>
  <c r="C23"/>
  <c r="C39"/>
  <c r="I41" i="10"/>
  <c r="C48" i="1"/>
  <c r="I85" i="10"/>
  <c r="I61"/>
  <c r="I57"/>
  <c r="I86"/>
  <c r="C49" i="1"/>
  <c r="C8"/>
  <c r="I45" i="10"/>
  <c r="C34" i="1"/>
  <c r="C38"/>
  <c r="I75" i="10"/>
  <c r="I90"/>
  <c r="C53" i="1"/>
  <c r="C14"/>
  <c r="I51" i="10"/>
  <c r="C17" i="1"/>
  <c r="C43"/>
  <c r="I59" i="10"/>
  <c r="I69"/>
  <c r="I52"/>
  <c r="C15" i="1"/>
  <c r="I42" i="10"/>
  <c r="C5" i="1"/>
  <c r="EI2"/>
  <c r="I41" i="6" s="1"/>
  <c r="CM2" i="1"/>
  <c r="I25" i="6" s="1"/>
  <c r="DK2" i="1"/>
  <c r="I33" i="6" s="1"/>
  <c r="BC2" i="1"/>
  <c r="I13" i="6" s="1"/>
  <c r="AW2" i="1"/>
  <c r="I11" i="6" s="1"/>
  <c r="DW2" i="1"/>
  <c r="I37" i="6" s="1"/>
  <c r="CA2" i="1"/>
  <c r="I21" i="6" s="1"/>
  <c r="BO2" i="1"/>
  <c r="I17" i="6" s="1"/>
  <c r="AK2" i="1"/>
  <c r="I7" i="6" s="1"/>
  <c r="CG2" i="1"/>
  <c r="I23" i="6" s="1"/>
  <c r="CS2" i="1"/>
  <c r="I27" i="6" s="1"/>
  <c r="DE2" i="1"/>
  <c r="I31" i="6" s="1"/>
  <c r="DQ2" i="1"/>
  <c r="I35" i="6" s="1"/>
  <c r="EC2" i="1"/>
  <c r="I39" i="6" s="1"/>
  <c r="BX2" i="1"/>
  <c r="I20" i="6" s="1"/>
  <c r="AB2" i="1"/>
  <c r="I4" i="6" s="1"/>
  <c r="Y2" i="1"/>
  <c r="I3" i="6" s="1"/>
  <c r="G41" i="10"/>
  <c r="G46"/>
  <c r="F46"/>
  <c r="G45"/>
  <c r="F45"/>
  <c r="G44"/>
  <c r="F44"/>
  <c r="G43"/>
  <c r="F43"/>
  <c r="G42"/>
  <c r="F42"/>
  <c r="F41"/>
  <c r="E5" i="1" l="1"/>
  <c r="N5" s="1"/>
  <c r="E6"/>
  <c r="N6" s="1"/>
  <c r="E7"/>
  <c r="N7" s="1"/>
  <c r="E8"/>
  <c r="N8" s="1"/>
  <c r="G4"/>
  <c r="O4" s="1"/>
  <c r="E4"/>
  <c r="G5"/>
  <c r="O5" s="1"/>
  <c r="G6"/>
  <c r="O6" s="1"/>
  <c r="G7"/>
  <c r="O7" s="1"/>
  <c r="G8"/>
  <c r="O8" s="1"/>
  <c r="G9"/>
  <c r="O9" s="1"/>
  <c r="E9"/>
  <c r="N9" s="1"/>
  <c r="H34" i="6"/>
  <c r="H10"/>
  <c r="H39"/>
  <c r="H31"/>
  <c r="H23"/>
  <c r="H17"/>
  <c r="H38"/>
  <c r="H25"/>
  <c r="H22"/>
  <c r="H30"/>
  <c r="H6"/>
  <c r="H26"/>
  <c r="H5"/>
  <c r="H37"/>
  <c r="H11"/>
  <c r="H24"/>
  <c r="H40"/>
  <c r="H32"/>
  <c r="H8"/>
  <c r="H15"/>
  <c r="H19"/>
  <c r="H28"/>
  <c r="H36"/>
  <c r="H3"/>
  <c r="H9"/>
  <c r="H12"/>
  <c r="H18"/>
  <c r="H2"/>
  <c r="H35"/>
  <c r="H27"/>
  <c r="H7"/>
  <c r="H29"/>
  <c r="H13"/>
  <c r="H33"/>
  <c r="H14"/>
  <c r="H4"/>
  <c r="H20"/>
  <c r="H16"/>
  <c r="H21"/>
  <c r="H41"/>
  <c r="N4" i="1" l="1"/>
  <c r="G20" i="6"/>
  <c r="G21"/>
  <c r="G14"/>
  <c r="G33"/>
  <c r="G27"/>
  <c r="G2"/>
  <c r="G12"/>
  <c r="G28"/>
  <c r="G32"/>
  <c r="G37"/>
  <c r="G30"/>
  <c r="G22"/>
  <c r="G23"/>
  <c r="G34"/>
  <c r="G16"/>
  <c r="G13"/>
  <c r="G35"/>
  <c r="G18"/>
  <c r="G9"/>
  <c r="G19"/>
  <c r="G40"/>
  <c r="G5"/>
  <c r="G25"/>
  <c r="G31"/>
  <c r="G10"/>
  <c r="G29"/>
  <c r="G3"/>
  <c r="G15"/>
  <c r="G24"/>
  <c r="G26"/>
  <c r="G38"/>
  <c r="G39"/>
  <c r="G41"/>
  <c r="G4"/>
  <c r="G7"/>
  <c r="G36"/>
  <c r="G8"/>
  <c r="G11"/>
  <c r="G6"/>
  <c r="G17"/>
  <c r="B5" l="1"/>
  <c r="B7"/>
  <c r="B11"/>
  <c r="B15"/>
  <c r="B19"/>
  <c r="B23"/>
  <c r="B27"/>
  <c r="B31"/>
  <c r="B35"/>
  <c r="B39"/>
  <c r="B6"/>
  <c r="B10"/>
  <c r="B16"/>
  <c r="B21"/>
  <c r="B26"/>
  <c r="B32"/>
  <c r="B37"/>
  <c r="B3"/>
  <c r="B12"/>
  <c r="B18"/>
  <c r="B25"/>
  <c r="B33"/>
  <c r="B40"/>
  <c r="B2"/>
  <c r="B13"/>
  <c r="B20"/>
  <c r="B28"/>
  <c r="B34"/>
  <c r="B41"/>
  <c r="B4"/>
  <c r="B17"/>
  <c r="B30"/>
  <c r="B8"/>
  <c r="B14"/>
  <c r="B22"/>
  <c r="B29"/>
  <c r="B36"/>
  <c r="B9"/>
  <c r="B24"/>
  <c r="B38"/>
  <c r="C24" l="1"/>
  <c r="A24"/>
  <c r="E24"/>
  <c r="D24"/>
  <c r="D22"/>
  <c r="C22"/>
  <c r="A22"/>
  <c r="E22"/>
  <c r="D17"/>
  <c r="C17"/>
  <c r="E17"/>
  <c r="A17"/>
  <c r="C28"/>
  <c r="A28"/>
  <c r="E28"/>
  <c r="D28"/>
  <c r="E40"/>
  <c r="D40"/>
  <c r="A40"/>
  <c r="C40"/>
  <c r="D12"/>
  <c r="C12"/>
  <c r="E12"/>
  <c r="A12"/>
  <c r="C26"/>
  <c r="D26"/>
  <c r="E26"/>
  <c r="A26"/>
  <c r="D6"/>
  <c r="C6"/>
  <c r="A6"/>
  <c r="E6"/>
  <c r="C27"/>
  <c r="E27"/>
  <c r="D27"/>
  <c r="A27"/>
  <c r="D11"/>
  <c r="C11"/>
  <c r="A11"/>
  <c r="E11"/>
  <c r="D9"/>
  <c r="C9"/>
  <c r="A9"/>
  <c r="E9"/>
  <c r="D14"/>
  <c r="C14"/>
  <c r="E14"/>
  <c r="A14"/>
  <c r="D4"/>
  <c r="C4"/>
  <c r="A4"/>
  <c r="E4"/>
  <c r="D20"/>
  <c r="C20"/>
  <c r="A20"/>
  <c r="E20"/>
  <c r="E33"/>
  <c r="A33"/>
  <c r="D33"/>
  <c r="C33"/>
  <c r="C3"/>
  <c r="A3"/>
  <c r="E3"/>
  <c r="D3"/>
  <c r="D21"/>
  <c r="C21"/>
  <c r="E21"/>
  <c r="A21"/>
  <c r="E39"/>
  <c r="C39"/>
  <c r="A39"/>
  <c r="D39"/>
  <c r="C23"/>
  <c r="E23"/>
  <c r="D23"/>
  <c r="A23"/>
  <c r="D7"/>
  <c r="C7"/>
  <c r="A7"/>
  <c r="E7"/>
  <c r="E36"/>
  <c r="D36"/>
  <c r="A36"/>
  <c r="C36"/>
  <c r="D8"/>
  <c r="C8"/>
  <c r="E8"/>
  <c r="A8"/>
  <c r="E41"/>
  <c r="A41"/>
  <c r="C41"/>
  <c r="D41"/>
  <c r="D13"/>
  <c r="C13"/>
  <c r="A13"/>
  <c r="E13"/>
  <c r="C25"/>
  <c r="A25"/>
  <c r="E25"/>
  <c r="D25"/>
  <c r="E37"/>
  <c r="A37"/>
  <c r="C37"/>
  <c r="D37"/>
  <c r="D16"/>
  <c r="C16"/>
  <c r="E16"/>
  <c r="A16"/>
  <c r="E35"/>
  <c r="C35"/>
  <c r="D35"/>
  <c r="A35"/>
  <c r="D19"/>
  <c r="C19"/>
  <c r="E19"/>
  <c r="A19"/>
  <c r="D5"/>
  <c r="C5"/>
  <c r="E5"/>
  <c r="A5"/>
  <c r="E38"/>
  <c r="A38"/>
  <c r="D38"/>
  <c r="C38"/>
  <c r="C29"/>
  <c r="A29"/>
  <c r="D29"/>
  <c r="E29"/>
  <c r="C30"/>
  <c r="D30"/>
  <c r="A30"/>
  <c r="E30"/>
  <c r="E34"/>
  <c r="A34"/>
  <c r="C34"/>
  <c r="D34"/>
  <c r="C2"/>
  <c r="A2"/>
  <c r="D2"/>
  <c r="E2"/>
  <c r="D18"/>
  <c r="C18"/>
  <c r="A18"/>
  <c r="E18"/>
  <c r="E32"/>
  <c r="D32"/>
  <c r="A32"/>
  <c r="C32"/>
  <c r="D10"/>
  <c r="C10"/>
  <c r="E10"/>
  <c r="A10"/>
  <c r="E31"/>
  <c r="C31"/>
  <c r="A31"/>
  <c r="D31"/>
  <c r="D15"/>
  <c r="C15"/>
  <c r="A15"/>
  <c r="E15"/>
  <c r="V10" i="2" l="1"/>
  <c r="V2"/>
  <c r="Z5" l="1"/>
  <c r="Z16"/>
  <c r="AB10"/>
  <c r="Z10"/>
  <c r="AB7"/>
  <c r="AB11"/>
  <c r="AB18"/>
  <c r="Z7"/>
  <c r="AB14"/>
  <c r="Z14"/>
  <c r="Z15"/>
  <c r="AB4"/>
  <c r="Z24"/>
  <c r="Z12"/>
  <c r="Z3"/>
  <c r="AB20"/>
  <c r="Z21"/>
  <c r="AB5"/>
  <c r="Z19"/>
  <c r="Z23"/>
  <c r="Z9"/>
  <c r="AB15"/>
  <c r="AB23"/>
  <c r="AB16"/>
  <c r="AB17"/>
  <c r="AB2"/>
  <c r="Z26"/>
  <c r="AB3"/>
  <c r="Z11"/>
  <c r="AB13"/>
  <c r="AB25"/>
  <c r="AB24"/>
  <c r="Z17"/>
  <c r="AB8"/>
  <c r="AB26"/>
  <c r="AB6"/>
  <c r="Z20"/>
  <c r="AB9"/>
  <c r="Z22"/>
  <c r="Z13"/>
  <c r="AB22"/>
  <c r="Z8"/>
  <c r="Z18"/>
  <c r="Z2"/>
  <c r="Z25"/>
  <c r="AB21"/>
  <c r="Z6"/>
  <c r="AB19"/>
  <c r="Z4"/>
  <c r="AB12"/>
  <c r="V12"/>
  <c r="V20"/>
  <c r="V3"/>
  <c r="V8"/>
  <c r="V15"/>
  <c r="V19"/>
  <c r="V21"/>
  <c r="V17"/>
  <c r="V5"/>
  <c r="V4"/>
  <c r="V24"/>
  <c r="V26"/>
  <c r="V25"/>
  <c r="V7"/>
  <c r="V9"/>
  <c r="V23"/>
  <c r="V16"/>
  <c r="V13"/>
  <c r="V11"/>
  <c r="V14"/>
  <c r="V18"/>
  <c r="V22"/>
  <c r="V6"/>
  <c r="AC13" l="1"/>
  <c r="AC8"/>
  <c r="AC5"/>
  <c r="AC15"/>
  <c r="AC16"/>
  <c r="AC26"/>
  <c r="AC21"/>
  <c r="AC10"/>
  <c r="AC12"/>
  <c r="AC14"/>
  <c r="AC22"/>
  <c r="AC9"/>
  <c r="AC25"/>
  <c r="AC3"/>
  <c r="AC7"/>
  <c r="AC19"/>
  <c r="AC20"/>
  <c r="AC6"/>
  <c r="AC11"/>
  <c r="AC23"/>
  <c r="AC24"/>
  <c r="AC17"/>
  <c r="Y5"/>
  <c r="X9"/>
  <c r="Y3"/>
  <c r="X15"/>
  <c r="Y13"/>
  <c r="X3"/>
  <c r="X19"/>
  <c r="X16"/>
  <c r="X14"/>
  <c r="Y15"/>
  <c r="Y22"/>
  <c r="Y19"/>
  <c r="Y7"/>
  <c r="Y14"/>
  <c r="X21"/>
  <c r="X8"/>
  <c r="X7"/>
  <c r="W11"/>
  <c r="Y20"/>
  <c r="X13"/>
  <c r="Y11"/>
  <c r="X23"/>
  <c r="X10"/>
  <c r="Y6"/>
  <c r="Y24"/>
  <c r="Y18"/>
  <c r="X6"/>
  <c r="Y25"/>
  <c r="X22"/>
  <c r="X12"/>
  <c r="Y17"/>
  <c r="X25"/>
  <c r="Y2"/>
  <c r="Y21"/>
  <c r="Y12"/>
  <c r="Y23"/>
  <c r="X24"/>
  <c r="X26"/>
  <c r="Y26"/>
  <c r="X11"/>
  <c r="Y4"/>
  <c r="Y16"/>
  <c r="X17"/>
  <c r="W4"/>
  <c r="Y9"/>
  <c r="Y10"/>
  <c r="X20"/>
  <c r="X18"/>
  <c r="Y8"/>
  <c r="X4"/>
  <c r="X2"/>
  <c r="X5"/>
  <c r="W13"/>
  <c r="W21"/>
  <c r="W17"/>
  <c r="W7"/>
  <c r="W18"/>
  <c r="W15"/>
  <c r="W20"/>
  <c r="W19"/>
  <c r="W25"/>
  <c r="W23"/>
  <c r="W14"/>
  <c r="W6"/>
  <c r="W12"/>
  <c r="W9"/>
  <c r="W8"/>
  <c r="W26"/>
  <c r="W16"/>
  <c r="W22"/>
  <c r="W3"/>
  <c r="W2"/>
  <c r="W5"/>
  <c r="W10"/>
  <c r="W24"/>
  <c r="AC18"/>
  <c r="AC4"/>
  <c r="AC2"/>
  <c r="U8" l="1"/>
  <c r="U22"/>
  <c r="U6"/>
  <c r="AD7"/>
  <c r="S21"/>
  <c r="R21" s="1"/>
  <c r="U19"/>
  <c r="U21"/>
  <c r="U15"/>
  <c r="S14"/>
  <c r="R14" s="1"/>
  <c r="U26"/>
  <c r="AD10"/>
  <c r="AD20"/>
  <c r="S13"/>
  <c r="R13" s="1"/>
  <c r="S9"/>
  <c r="R9" s="1"/>
  <c r="AD13"/>
  <c r="AD8"/>
  <c r="S19"/>
  <c r="R19" s="1"/>
  <c r="S15"/>
  <c r="R15" s="1"/>
  <c r="AD25"/>
  <c r="S8"/>
  <c r="R8" s="1"/>
  <c r="AD19"/>
  <c r="U7"/>
  <c r="S20"/>
  <c r="R20" s="1"/>
  <c r="U12"/>
  <c r="U4"/>
  <c r="U24"/>
  <c r="U3"/>
  <c r="U14"/>
  <c r="U13"/>
  <c r="AD14"/>
  <c r="S7"/>
  <c r="R7" s="1"/>
  <c r="U23"/>
  <c r="AD12"/>
  <c r="AD16"/>
  <c r="S10"/>
  <c r="R10" s="1"/>
  <c r="AD2"/>
  <c r="S2"/>
  <c r="R2" s="1"/>
  <c r="S3"/>
  <c r="R3" s="1"/>
  <c r="U5"/>
  <c r="U16"/>
  <c r="AD24"/>
  <c r="S24"/>
  <c r="R24" s="1"/>
  <c r="AD26"/>
  <c r="AD4"/>
  <c r="S4"/>
  <c r="R4" s="1"/>
  <c r="AD3"/>
  <c r="S25"/>
  <c r="R25" s="1"/>
  <c r="U2"/>
  <c r="U25"/>
  <c r="U18"/>
  <c r="S12"/>
  <c r="R12" s="1"/>
  <c r="S5"/>
  <c r="R5" s="1"/>
  <c r="S22"/>
  <c r="R22" s="1"/>
  <c r="AD23"/>
  <c r="S23"/>
  <c r="R23" s="1"/>
  <c r="AD5"/>
  <c r="AD18"/>
  <c r="S18"/>
  <c r="R18" s="1"/>
  <c r="AD21"/>
  <c r="U10"/>
  <c r="U9"/>
  <c r="U20"/>
  <c r="U17"/>
  <c r="U11"/>
  <c r="AD22"/>
  <c r="AD17"/>
  <c r="S17"/>
  <c r="R17" s="1"/>
  <c r="AD11"/>
  <c r="S11"/>
  <c r="R11" s="1"/>
  <c r="AD15"/>
  <c r="S16"/>
  <c r="R16" s="1"/>
  <c r="AD6"/>
  <c r="S6"/>
  <c r="R6" s="1"/>
  <c r="AD9"/>
  <c r="Q15" l="1"/>
  <c r="Q6"/>
  <c r="Q11"/>
  <c r="Q9"/>
  <c r="Q16"/>
  <c r="Q18"/>
  <c r="Q8"/>
  <c r="Q3"/>
  <c r="Q7"/>
  <c r="Q23"/>
  <c r="Q20"/>
  <c r="Q21"/>
  <c r="Q13"/>
  <c r="Q10"/>
  <c r="Q17"/>
  <c r="Q22"/>
  <c r="Q5"/>
  <c r="Q4"/>
  <c r="Q2"/>
  <c r="Q19"/>
  <c r="Q12"/>
  <c r="Q25"/>
  <c r="Q24"/>
  <c r="Q14"/>
  <c r="M18" l="1"/>
  <c r="G7"/>
  <c r="I18"/>
  <c r="H7"/>
  <c r="I8"/>
  <c r="D9"/>
  <c r="AI9" s="1"/>
  <c r="J7"/>
  <c r="D7"/>
  <c r="F8"/>
  <c r="M7"/>
  <c r="G8"/>
  <c r="H8"/>
  <c r="E7"/>
  <c r="AJ7" s="1"/>
  <c r="I7"/>
  <c r="K7"/>
  <c r="J18"/>
  <c r="H9"/>
  <c r="J9"/>
  <c r="J8"/>
  <c r="I9"/>
  <c r="H6"/>
  <c r="E8"/>
  <c r="M9"/>
  <c r="F7"/>
  <c r="K9"/>
  <c r="D8"/>
  <c r="AI8" s="1"/>
  <c r="M8"/>
  <c r="M6"/>
  <c r="K8"/>
  <c r="F6"/>
  <c r="E6"/>
  <c r="K6"/>
  <c r="F9"/>
  <c r="G9"/>
  <c r="I6"/>
  <c r="D6"/>
  <c r="AI6" s="1"/>
  <c r="E9"/>
  <c r="G6"/>
  <c r="J6"/>
  <c r="E18"/>
  <c r="G18"/>
  <c r="F18"/>
  <c r="H18"/>
  <c r="K18"/>
  <c r="D18"/>
  <c r="I20"/>
  <c r="H17"/>
  <c r="K15"/>
  <c r="I14"/>
  <c r="I16"/>
  <c r="H14"/>
  <c r="I17"/>
  <c r="G15"/>
  <c r="G16"/>
  <c r="J16"/>
  <c r="F15"/>
  <c r="F16"/>
  <c r="G14"/>
  <c r="J15"/>
  <c r="J14"/>
  <c r="F17"/>
  <c r="M15"/>
  <c r="M16"/>
  <c r="M14"/>
  <c r="I15"/>
  <c r="K17"/>
  <c r="H15"/>
  <c r="G17"/>
  <c r="H16"/>
  <c r="K16"/>
  <c r="M17"/>
  <c r="J17"/>
  <c r="K14"/>
  <c r="D17"/>
  <c r="E16"/>
  <c r="D15"/>
  <c r="E15"/>
  <c r="E14"/>
  <c r="D14"/>
  <c r="E17"/>
  <c r="D16"/>
  <c r="F14"/>
  <c r="E19"/>
  <c r="K20"/>
  <c r="F19"/>
  <c r="F21"/>
  <c r="G20"/>
  <c r="G4"/>
  <c r="H4"/>
  <c r="J5"/>
  <c r="I2"/>
  <c r="G5"/>
  <c r="G2"/>
  <c r="K4"/>
  <c r="I4"/>
  <c r="J2"/>
  <c r="J3"/>
  <c r="F3"/>
  <c r="I3"/>
  <c r="K2"/>
  <c r="H5"/>
  <c r="M5"/>
  <c r="I5"/>
  <c r="G3"/>
  <c r="M4"/>
  <c r="K3"/>
  <c r="K5"/>
  <c r="J4"/>
  <c r="F4"/>
  <c r="M3"/>
  <c r="F5"/>
  <c r="M2"/>
  <c r="H3"/>
  <c r="H2"/>
  <c r="E2"/>
  <c r="E3"/>
  <c r="E4"/>
  <c r="E5"/>
  <c r="D3"/>
  <c r="D4"/>
  <c r="D5"/>
  <c r="D2"/>
  <c r="F2"/>
  <c r="D21"/>
  <c r="E20"/>
  <c r="I19"/>
  <c r="I21"/>
  <c r="J20"/>
  <c r="G19"/>
  <c r="J19"/>
  <c r="K21"/>
  <c r="F24"/>
  <c r="M25"/>
  <c r="J25"/>
  <c r="H24"/>
  <c r="K24"/>
  <c r="M22"/>
  <c r="I25"/>
  <c r="K23"/>
  <c r="I22"/>
  <c r="G25"/>
  <c r="M23"/>
  <c r="J23"/>
  <c r="H25"/>
  <c r="M24"/>
  <c r="H22"/>
  <c r="I24"/>
  <c r="K25"/>
  <c r="J24"/>
  <c r="G24"/>
  <c r="J22"/>
  <c r="I23"/>
  <c r="H23"/>
  <c r="G22"/>
  <c r="K22"/>
  <c r="F25"/>
  <c r="F23"/>
  <c r="G23"/>
  <c r="E24"/>
  <c r="D23"/>
  <c r="E22"/>
  <c r="E23"/>
  <c r="E25"/>
  <c r="D24"/>
  <c r="D25"/>
  <c r="D22"/>
  <c r="F22"/>
  <c r="D19"/>
  <c r="E21"/>
  <c r="H21"/>
  <c r="K19"/>
  <c r="F20"/>
  <c r="H19"/>
  <c r="H20"/>
  <c r="M13"/>
  <c r="I11"/>
  <c r="G12"/>
  <c r="H11"/>
  <c r="J13"/>
  <c r="I12"/>
  <c r="J10"/>
  <c r="K11"/>
  <c r="I13"/>
  <c r="K12"/>
  <c r="K10"/>
  <c r="H12"/>
  <c r="K13"/>
  <c r="G11"/>
  <c r="H10"/>
  <c r="M11"/>
  <c r="F12"/>
  <c r="I10"/>
  <c r="J12"/>
  <c r="M10"/>
  <c r="G10"/>
  <c r="H13"/>
  <c r="M12"/>
  <c r="E12"/>
  <c r="G13"/>
  <c r="J11"/>
  <c r="F11"/>
  <c r="F13"/>
  <c r="E11"/>
  <c r="E13"/>
  <c r="E10"/>
  <c r="D10"/>
  <c r="D13"/>
  <c r="D12"/>
  <c r="F10"/>
  <c r="D11"/>
  <c r="AJ26"/>
  <c r="D20"/>
  <c r="M20"/>
  <c r="M21"/>
  <c r="M19"/>
  <c r="G21"/>
  <c r="J21"/>
  <c r="C5"/>
  <c r="C21"/>
  <c r="C11"/>
  <c r="C14"/>
  <c r="C8"/>
  <c r="C13"/>
  <c r="C25"/>
  <c r="C18"/>
  <c r="C9"/>
  <c r="C23"/>
  <c r="C24"/>
  <c r="C20"/>
  <c r="C7"/>
  <c r="C12"/>
  <c r="C3"/>
  <c r="C2"/>
  <c r="C16"/>
  <c r="C22"/>
  <c r="C19"/>
  <c r="C10"/>
  <c r="C17"/>
  <c r="C4"/>
  <c r="C15"/>
  <c r="B24" l="1"/>
  <c r="B25"/>
  <c r="AK7"/>
  <c r="B7"/>
  <c r="B9"/>
  <c r="AK9"/>
  <c r="AI7"/>
  <c r="AK23"/>
  <c r="AK5"/>
  <c r="AK15"/>
  <c r="AK25"/>
  <c r="AK11"/>
  <c r="AK19"/>
  <c r="AK22"/>
  <c r="AK12"/>
  <c r="AK10"/>
  <c r="AK16"/>
  <c r="AK24"/>
  <c r="AK3"/>
  <c r="AK17"/>
  <c r="AK21"/>
  <c r="AK13"/>
  <c r="AK20"/>
  <c r="AK18"/>
  <c r="AK4"/>
  <c r="AK14"/>
  <c r="AK8"/>
  <c r="AK2"/>
  <c r="B8"/>
  <c r="AJ13"/>
  <c r="AJ21"/>
  <c r="AJ22"/>
  <c r="AJ9"/>
  <c r="AJ8"/>
  <c r="AJ20"/>
  <c r="AJ4"/>
  <c r="AJ14"/>
  <c r="A7"/>
  <c r="E6" i="10" s="1"/>
  <c r="AJ12" i="2"/>
  <c r="AJ25"/>
  <c r="AJ24"/>
  <c r="AJ3"/>
  <c r="AJ15"/>
  <c r="AJ5"/>
  <c r="AJ19"/>
  <c r="AJ16"/>
  <c r="AJ6"/>
  <c r="AJ11"/>
  <c r="AJ10"/>
  <c r="AJ23"/>
  <c r="AJ2"/>
  <c r="AJ17"/>
  <c r="AJ18"/>
  <c r="B18"/>
  <c r="A19"/>
  <c r="E9" i="10" s="1"/>
  <c r="A15" i="2"/>
  <c r="E8" i="10" s="1"/>
  <c r="AI18" i="2"/>
  <c r="B23"/>
  <c r="B17"/>
  <c r="B11"/>
  <c r="B10"/>
  <c r="B21"/>
  <c r="B4"/>
  <c r="B16"/>
  <c r="B13"/>
  <c r="B19"/>
  <c r="B5"/>
  <c r="B22"/>
  <c r="B3"/>
  <c r="B15"/>
  <c r="B20"/>
  <c r="B12"/>
  <c r="B2"/>
  <c r="B14"/>
  <c r="AI23"/>
  <c r="AI17"/>
  <c r="AI11"/>
  <c r="AI10"/>
  <c r="A23"/>
  <c r="E10" i="10" s="1"/>
  <c r="AI21" i="2"/>
  <c r="AI4"/>
  <c r="AI16"/>
  <c r="AI26"/>
  <c r="AI13"/>
  <c r="AI19"/>
  <c r="AI24"/>
  <c r="AI5"/>
  <c r="A11"/>
  <c r="E7" i="10" s="1"/>
  <c r="AI22" i="2"/>
  <c r="A3"/>
  <c r="E5" i="10" s="1"/>
  <c r="AI3" i="2"/>
  <c r="AI15"/>
  <c r="AI20"/>
  <c r="AI12"/>
  <c r="AI25"/>
  <c r="AI2"/>
  <c r="AI14"/>
  <c r="C6"/>
  <c r="AK6" l="1"/>
  <c r="O21"/>
  <c r="O5"/>
  <c r="O3"/>
  <c r="O20"/>
  <c r="O6"/>
  <c r="O14"/>
  <c r="O23"/>
  <c r="O11"/>
  <c r="O16"/>
  <c r="O19"/>
  <c r="O2"/>
  <c r="O9"/>
  <c r="O18"/>
  <c r="O10"/>
  <c r="O24"/>
  <c r="O22"/>
  <c r="O15"/>
  <c r="O12"/>
  <c r="O8"/>
  <c r="O7"/>
  <c r="B6"/>
  <c r="T29" s="1"/>
  <c r="O17"/>
  <c r="O4"/>
  <c r="O13"/>
  <c r="O25"/>
  <c r="T33"/>
  <c r="T31"/>
  <c r="T32"/>
  <c r="T30"/>
  <c r="T28"/>
  <c r="F82" i="10"/>
  <c r="E45" i="1" s="1"/>
  <c r="G77" i="10" l="1"/>
  <c r="G40" i="1" s="1"/>
  <c r="B5" i="3" s="1"/>
  <c r="G82" i="10"/>
  <c r="G45" i="1" s="1"/>
  <c r="F83" i="10"/>
  <c r="E46" i="1" s="1"/>
  <c r="G84" i="10"/>
  <c r="G47" i="1" s="1"/>
  <c r="B24" i="3" s="1"/>
  <c r="F81" i="10"/>
  <c r="E44" i="1" s="1"/>
  <c r="N44" s="1"/>
  <c r="F80" i="10"/>
  <c r="E43" i="1" s="1"/>
  <c r="N43" s="1"/>
  <c r="F84" i="10"/>
  <c r="E47" i="1" s="1"/>
  <c r="B23" i="3" s="1"/>
  <c r="F78" i="10"/>
  <c r="E41" i="1" s="1"/>
  <c r="B10" i="3" s="1"/>
  <c r="F77" i="10"/>
  <c r="E40" i="1" s="1"/>
  <c r="B4" i="3" s="1"/>
  <c r="F79" i="10"/>
  <c r="E42" i="1" s="1"/>
  <c r="N42" s="1"/>
  <c r="G83" i="10"/>
  <c r="G46" i="1" s="1"/>
  <c r="B21" i="3" s="1"/>
  <c r="G86" i="10"/>
  <c r="G49" i="1" s="1"/>
  <c r="O49" s="1"/>
  <c r="AC29" i="2"/>
  <c r="X29"/>
  <c r="W29"/>
  <c r="Z29"/>
  <c r="V29"/>
  <c r="Y29"/>
  <c r="U29"/>
  <c r="AB29"/>
  <c r="AC31"/>
  <c r="X31"/>
  <c r="Z31"/>
  <c r="V31"/>
  <c r="W31"/>
  <c r="Y31"/>
  <c r="U31"/>
  <c r="AB31"/>
  <c r="AC32"/>
  <c r="X32"/>
  <c r="AB32"/>
  <c r="W32"/>
  <c r="Z32"/>
  <c r="V32"/>
  <c r="Y32"/>
  <c r="U32"/>
  <c r="AC30"/>
  <c r="X30"/>
  <c r="AB30"/>
  <c r="Z30"/>
  <c r="V30"/>
  <c r="W30"/>
  <c r="Y30"/>
  <c r="U30"/>
  <c r="AC33"/>
  <c r="X33"/>
  <c r="Z33"/>
  <c r="V33"/>
  <c r="W33"/>
  <c r="Y33"/>
  <c r="U33"/>
  <c r="AB33"/>
  <c r="AB28"/>
  <c r="AC28"/>
  <c r="Z28"/>
  <c r="X28"/>
  <c r="Y28"/>
  <c r="V28"/>
  <c r="W28"/>
  <c r="U28"/>
  <c r="B13" i="3"/>
  <c r="N45" i="1"/>
  <c r="B20" i="3"/>
  <c r="B14"/>
  <c r="O45" i="1"/>
  <c r="G87" i="10" l="1"/>
  <c r="G50" i="1" s="1"/>
  <c r="O50" s="1"/>
  <c r="O40"/>
  <c r="B17" i="3"/>
  <c r="N46" i="1"/>
  <c r="F85" i="10"/>
  <c r="E48" i="1" s="1"/>
  <c r="N48" s="1"/>
  <c r="N47"/>
  <c r="G88" i="10"/>
  <c r="G51" i="1" s="1"/>
  <c r="O51" s="1"/>
  <c r="O47"/>
  <c r="B26" i="3"/>
  <c r="N41" i="1"/>
  <c r="N40"/>
  <c r="B7" i="3"/>
  <c r="O46" i="1"/>
  <c r="E13" i="3"/>
  <c r="AD32" i="2"/>
  <c r="S29"/>
  <c r="R29" s="1"/>
  <c r="S32"/>
  <c r="R32" s="1"/>
  <c r="AD28"/>
  <c r="AD29"/>
  <c r="S30"/>
  <c r="R30" s="1"/>
  <c r="AD30"/>
  <c r="AD31"/>
  <c r="AD33"/>
  <c r="S28"/>
  <c r="R28" s="1"/>
  <c r="S31"/>
  <c r="R31" s="1"/>
  <c r="S33"/>
  <c r="R33" s="1"/>
  <c r="E19" i="3" l="1"/>
  <c r="E6"/>
  <c r="E25"/>
  <c r="Q28" i="2"/>
  <c r="Q32"/>
  <c r="Q30"/>
  <c r="Q31"/>
  <c r="Q33"/>
  <c r="Q29"/>
  <c r="I29" l="1"/>
  <c r="G29"/>
  <c r="M29"/>
  <c r="F29"/>
  <c r="J29"/>
  <c r="K29"/>
  <c r="M28"/>
  <c r="H29"/>
  <c r="K28"/>
  <c r="D29"/>
  <c r="E29"/>
  <c r="C29" s="1"/>
  <c r="AK29" s="1"/>
  <c r="E31"/>
  <c r="C31" s="1"/>
  <c r="AK31" s="1"/>
  <c r="K32"/>
  <c r="D32"/>
  <c r="M33"/>
  <c r="J31"/>
  <c r="M30"/>
  <c r="E30"/>
  <c r="C30" s="1"/>
  <c r="AK30" s="1"/>
  <c r="J30"/>
  <c r="G28"/>
  <c r="G33"/>
  <c r="I30"/>
  <c r="E33"/>
  <c r="C33" s="1"/>
  <c r="AK33" s="1"/>
  <c r="H28"/>
  <c r="D33"/>
  <c r="E28"/>
  <c r="AJ28" s="1"/>
  <c r="AL30" s="1"/>
  <c r="F32"/>
  <c r="G31"/>
  <c r="G32"/>
  <c r="I33"/>
  <c r="H30"/>
  <c r="J33"/>
  <c r="M31"/>
  <c r="J28"/>
  <c r="D30"/>
  <c r="G30"/>
  <c r="I28"/>
  <c r="F30"/>
  <c r="M32"/>
  <c r="F33"/>
  <c r="K30"/>
  <c r="J32"/>
  <c r="D31"/>
  <c r="I32"/>
  <c r="F31"/>
  <c r="H33"/>
  <c r="E32"/>
  <c r="C32" s="1"/>
  <c r="AK32" s="1"/>
  <c r="D28"/>
  <c r="K33"/>
  <c r="K31"/>
  <c r="H31"/>
  <c r="F28"/>
  <c r="H32"/>
  <c r="I31"/>
  <c r="C28" l="1"/>
  <c r="AK28" s="1"/>
  <c r="AJ29"/>
  <c r="AL28" s="1"/>
  <c r="AN28" s="1"/>
  <c r="AJ31"/>
  <c r="AN31" s="1"/>
  <c r="AJ30"/>
  <c r="AL29" s="1"/>
  <c r="AJ32"/>
  <c r="AN32" s="1"/>
  <c r="AJ33"/>
  <c r="AN33" s="1"/>
  <c r="O28" l="1"/>
  <c r="O33"/>
  <c r="O32"/>
  <c r="AM28"/>
  <c r="AO28" s="1"/>
  <c r="O29"/>
  <c r="O31"/>
  <c r="O30"/>
  <c r="AM32"/>
  <c r="AO32" s="1"/>
  <c r="AM31"/>
  <c r="AO31" s="1"/>
  <c r="AN29"/>
  <c r="AM29" s="1"/>
  <c r="AO29" s="1"/>
  <c r="AN30"/>
  <c r="AM30" s="1"/>
  <c r="AO30" s="1"/>
  <c r="AM33"/>
  <c r="AO33" s="1"/>
  <c r="AP32" l="1"/>
  <c r="AP31"/>
  <c r="AP28"/>
  <c r="AP29"/>
  <c r="AP30"/>
  <c r="AP33"/>
  <c r="AP27" l="1"/>
  <c r="G21" i="10" s="1"/>
  <c r="H21" l="1"/>
  <c r="E80" s="1"/>
  <c r="G80" s="1"/>
  <c r="G43" i="1" s="1"/>
  <c r="F88" i="10" s="1"/>
  <c r="E51" i="1" s="1"/>
  <c r="G90" i="10" s="1"/>
  <c r="G53" i="1" s="1"/>
  <c r="K21" i="10"/>
  <c r="E79" s="1"/>
  <c r="G79" s="1"/>
  <c r="G42" i="1" s="1"/>
  <c r="G85" i="10" s="1"/>
  <c r="G48" i="1" s="1"/>
  <c r="J21" i="10"/>
  <c r="E81" s="1"/>
  <c r="G81" s="1"/>
  <c r="G44" i="1" s="1"/>
  <c r="F87" i="10" s="1"/>
  <c r="E50" i="1" s="1"/>
  <c r="F90" i="10" s="1"/>
  <c r="E53" i="1" s="1"/>
  <c r="I21" i="10"/>
  <c r="E78" s="1"/>
  <c r="G78" s="1"/>
  <c r="G41" i="1" s="1"/>
  <c r="F86" i="10" s="1"/>
  <c r="E49" i="1" s="1"/>
  <c r="G89" i="10" s="1"/>
  <c r="G52" i="1" s="1"/>
  <c r="G91" i="10" l="1"/>
  <c r="G54" i="1" s="1"/>
  <c r="K15" i="3" s="1"/>
  <c r="H21"/>
  <c r="O53" i="1"/>
  <c r="N53"/>
  <c r="H20" i="3"/>
  <c r="O52" i="1"/>
  <c r="H11" i="3"/>
  <c r="E18"/>
  <c r="N50" i="1"/>
  <c r="F89" i="10"/>
  <c r="E52" i="1" s="1"/>
  <c r="F91" i="10" s="1"/>
  <c r="E54" i="1" s="1"/>
  <c r="E7" i="3"/>
  <c r="O48" i="1"/>
  <c r="E24" i="3"/>
  <c r="N51" i="1"/>
  <c r="P44"/>
  <c r="P41"/>
  <c r="P42"/>
  <c r="P43"/>
  <c r="E12" i="3"/>
  <c r="N49" i="1"/>
  <c r="B18" i="3"/>
  <c r="O44" i="1"/>
  <c r="B27" i="3"/>
  <c r="O43" i="1"/>
  <c r="B8" i="3"/>
  <c r="O42" i="1"/>
  <c r="B11" i="3"/>
  <c r="O41" i="1"/>
  <c r="O54" l="1"/>
  <c r="N54"/>
  <c r="K14" i="3"/>
  <c r="N52" i="1"/>
  <c r="H10" i="3"/>
  <c r="M8" l="1"/>
  <c r="M9"/>
</calcChain>
</file>

<file path=xl/comments1.xml><?xml version="1.0" encoding="utf-8"?>
<comments xmlns="http://schemas.openxmlformats.org/spreadsheetml/2006/main">
  <authors>
    <author>UV-NET</author>
  </authors>
  <commentList>
    <comment ref="N2" authorId="0">
      <text>
        <r>
          <rPr>
            <b/>
            <sz val="9"/>
            <color indexed="81"/>
            <rFont val="Segoe UI"/>
            <family val="2"/>
          </rPr>
          <t>Schmidt-Sielex:</t>
        </r>
        <r>
          <rPr>
            <sz val="9"/>
            <color indexed="81"/>
            <rFont val="Segoe UI"/>
            <family val="2"/>
          </rPr>
          <t xml:space="preserve">
Bitte geben Sie in die grüne Spalte N die Platzierungen einer Gruppe von Hand ein, falls Excel bei gleichem Punkt- und Torverhältnis keine eindeutige oder korrekte Platzierung innerhalb dieser Gruppe ermitteln konnte.</t>
        </r>
      </text>
    </comment>
  </commentList>
</comments>
</file>

<file path=xl/sharedStrings.xml><?xml version="1.0" encoding="utf-8"?>
<sst xmlns="http://schemas.openxmlformats.org/spreadsheetml/2006/main" count="675" uniqueCount="231">
  <si>
    <t>Gruppe A</t>
  </si>
  <si>
    <t>Datum</t>
  </si>
  <si>
    <t>Ergebnis</t>
  </si>
  <si>
    <t>:</t>
  </si>
  <si>
    <t>-</t>
  </si>
  <si>
    <t>Punkte</t>
  </si>
  <si>
    <t>Tore</t>
  </si>
  <si>
    <t>G</t>
  </si>
  <si>
    <t>V</t>
  </si>
  <si>
    <t>U</t>
  </si>
  <si>
    <t>Platzcode</t>
  </si>
  <si>
    <t>berechnete Platzierung</t>
  </si>
  <si>
    <t>Gruppe B</t>
  </si>
  <si>
    <t>Gruppe C</t>
  </si>
  <si>
    <t>Gruppe D</t>
  </si>
  <si>
    <t>Gruppe E</t>
  </si>
  <si>
    <t>Gruppe F</t>
  </si>
  <si>
    <t>Anzahl Spiele</t>
  </si>
  <si>
    <t>Achtelfinale</t>
  </si>
  <si>
    <t>Viertelfinale</t>
  </si>
  <si>
    <t>Halbfinale</t>
  </si>
  <si>
    <t>Finale</t>
  </si>
  <si>
    <t>Hilfsspalten zur Übernahme in die KO-Runde</t>
  </si>
  <si>
    <t>Vizemeister:</t>
  </si>
  <si>
    <t>1.</t>
  </si>
  <si>
    <t>2.</t>
  </si>
  <si>
    <t>3.</t>
  </si>
  <si>
    <r>
      <t>Summen</t>
    </r>
    <r>
      <rPr>
        <sz val="10"/>
        <rFont val="Wingdings"/>
        <charset val="2"/>
      </rPr>
      <t>è</t>
    </r>
  </si>
  <si>
    <t>richtige Tendenzen</t>
  </si>
  <si>
    <t>richtige Ergebnisse</t>
  </si>
  <si>
    <t>Rang</t>
  </si>
  <si>
    <t>Gesamtpunkte unsortiert</t>
  </si>
  <si>
    <t>Gesamt-punkte</t>
  </si>
  <si>
    <t>korr. Tendenzen</t>
  </si>
  <si>
    <t>korr. Ergebnisse</t>
  </si>
  <si>
    <t>1/8-Finale</t>
  </si>
  <si>
    <t>1/4-Finale</t>
  </si>
  <si>
    <t>korrigierte Platzierung (falls mehrere identische Platzcodes)</t>
  </si>
  <si>
    <t>DIE TIPPENDEN UND IHRE TIPPS</t>
  </si>
  <si>
    <t>usw.</t>
  </si>
  <si>
    <t>Wolfgang Schmidt-Sielex (www.schmidt-sielex.de)</t>
  </si>
  <si>
    <t>Gruppenspiele</t>
  </si>
  <si>
    <t>Gruppe</t>
  </si>
  <si>
    <t>ID</t>
  </si>
  <si>
    <t>Team</t>
  </si>
  <si>
    <t>Teams</t>
  </si>
  <si>
    <t>Stammdaten</t>
  </si>
  <si>
    <t>Begegnungen</t>
  </si>
  <si>
    <t>ID1</t>
  </si>
  <si>
    <t>ID2</t>
  </si>
  <si>
    <t>Nr.</t>
  </si>
  <si>
    <t>Team1</t>
  </si>
  <si>
    <t>Team2</t>
  </si>
  <si>
    <t>für Direktvergleichsauswertung</t>
  </si>
  <si>
    <t>Kroatien</t>
  </si>
  <si>
    <t>Spanien</t>
  </si>
  <si>
    <t>England</t>
  </si>
  <si>
    <t>Italien</t>
  </si>
  <si>
    <t>Schweiz</t>
  </si>
  <si>
    <t>Frankreich</t>
  </si>
  <si>
    <t>Deutschland</t>
  </si>
  <si>
    <t>Portugal</t>
  </si>
  <si>
    <t>Belgien</t>
  </si>
  <si>
    <t>Russland</t>
  </si>
  <si>
    <t>Hierdatum</t>
  </si>
  <si>
    <t>Hierzeit</t>
  </si>
  <si>
    <t>plus</t>
  </si>
  <si>
    <t>MESZ</t>
  </si>
  <si>
    <t>mehrfacher Platzcode?</t>
  </si>
  <si>
    <t>Eigene Zeitzone:</t>
  </si>
  <si>
    <t>Begegnung</t>
  </si>
  <si>
    <t>1A</t>
  </si>
  <si>
    <t>2B</t>
  </si>
  <si>
    <t>1C</t>
  </si>
  <si>
    <t>2D</t>
  </si>
  <si>
    <t>1B</t>
  </si>
  <si>
    <t>2A</t>
  </si>
  <si>
    <t>1D</t>
  </si>
  <si>
    <t>2C</t>
  </si>
  <si>
    <t>1E</t>
  </si>
  <si>
    <t>2F</t>
  </si>
  <si>
    <t>1F</t>
  </si>
  <si>
    <t>2E</t>
  </si>
  <si>
    <t>Name</t>
  </si>
  <si>
    <t>mehrfache Platzierung?</t>
  </si>
  <si>
    <t>Platz (ermittelt)</t>
  </si>
  <si>
    <t>Platz (fest)</t>
  </si>
  <si>
    <t>Anzahl Gruppenspiele</t>
  </si>
  <si>
    <t>Anzahl</t>
  </si>
  <si>
    <t>A</t>
  </si>
  <si>
    <t>B</t>
  </si>
  <si>
    <t>C</t>
  </si>
  <si>
    <t>D</t>
  </si>
  <si>
    <t>E</t>
  </si>
  <si>
    <t>F</t>
  </si>
  <si>
    <t>Die Tabellenblätter wurden geschützt, so dass Eingaben nur in die grün gefärbten Zellen vorgenommen werden können. Wer mag, kann aber den Schutz einzelner Blätter entfernen, um auch Formeln in ausgeblendeten Zellen zu analysieren. Der Schutz wurde ohne Kennwort eingerichtet.</t>
  </si>
  <si>
    <r>
      <rPr>
        <b/>
        <sz val="10"/>
        <rFont val="Arial"/>
        <family val="2"/>
      </rPr>
      <t>Beachten Sie bitte:</t>
    </r>
    <r>
      <rPr>
        <sz val="10"/>
        <rFont val="Arial"/>
        <family val="2"/>
      </rPr>
      <t xml:space="preserve">
Für die Verwendung der Tabellen dieser Arbeitsmappe müssen diese Hinweisseite und alle Bemerkungen zur Webseite</t>
    </r>
    <r>
      <rPr>
        <b/>
        <sz val="10"/>
        <rFont val="Arial"/>
        <family val="2"/>
      </rPr>
      <t xml:space="preserve"> www.schmidt-sielex.de</t>
    </r>
    <r>
      <rPr>
        <sz val="10"/>
        <rFont val="Arial"/>
        <family val="2"/>
      </rPr>
      <t xml:space="preserve"> und zur Mailadresse </t>
    </r>
    <r>
      <rPr>
        <b/>
        <sz val="10"/>
        <rFont val="Arial"/>
        <family val="2"/>
      </rPr>
      <t>contact@schmidt-sielex.de</t>
    </r>
    <r>
      <rPr>
        <sz val="10"/>
        <rFont val="Arial"/>
        <family val="2"/>
      </rPr>
      <t xml:space="preserve"> erhalten bleiben. Sollten Sie Änderungen an der Arbeitsmappe durchführen, müssen die Hinweis auf den ursprünglichen Urheber erhalten bleiben. Eine Wiederveröffentlichung dieser oder veränderter Versionen außerhalb von www.schmidt-sielex.de ist nur nach vorheriger Absprache gestattet.</t>
    </r>
  </si>
  <si>
    <r>
      <rPr>
        <b/>
        <sz val="10"/>
        <rFont val="Arial"/>
        <family val="2"/>
      </rPr>
      <t>Im Tabellenblatt "alle Spiele"</t>
    </r>
    <r>
      <rPr>
        <sz val="10"/>
        <rFont val="Arial"/>
        <family val="2"/>
      </rPr>
      <t xml:space="preserve"> können zunächst die Ergebnisse der Vorrunde, später auch die der KO-Runde in chronologischer Reihenfolge eingegeben werden. Immer, wenn alle sechs Spiele einer Gruppe eingetragen wurden, ermittelt die Tabelle automatisch die weiteren Begegnungen der KO-Runde.</t>
    </r>
  </si>
  <si>
    <r>
      <rPr>
        <b/>
        <sz val="10"/>
        <rFont val="Arial"/>
        <family val="2"/>
      </rPr>
      <t>Das Tabellenblatt "KO-Runde"</t>
    </r>
    <r>
      <rPr>
        <sz val="10"/>
        <rFont val="Arial"/>
        <family val="2"/>
      </rPr>
      <t xml:space="preserve"> zeigt alle Spiele der KO-Runde in übersichtlicher Darstellung. Die Daten werden aus dem Blatt "alle Spiele" übernommen.</t>
    </r>
  </si>
  <si>
    <t>4.</t>
  </si>
  <si>
    <t>Das Tipp-System für bis zu 40 Tipp-Spieler/-innen</t>
  </si>
  <si>
    <t>Punktwertung</t>
  </si>
  <si>
    <t>Einstellungen für das Tippsystem</t>
  </si>
  <si>
    <t>Klassisch</t>
  </si>
  <si>
    <t>Lediglich richtige Tendenz</t>
  </si>
  <si>
    <t>Korrekter Tipp</t>
  </si>
  <si>
    <t>x</t>
  </si>
  <si>
    <t>Auswahl:</t>
  </si>
  <si>
    <t>Keine Auswahl:</t>
  </si>
  <si>
    <t>Zusatzpunkte bei richtiger Tendenz</t>
  </si>
  <si>
    <t>x=</t>
  </si>
  <si>
    <t>y=</t>
  </si>
  <si>
    <t>Zusatzpunkte 1</t>
  </si>
  <si>
    <t>Zusatzpunkte 2</t>
  </si>
  <si>
    <t>Grundpunkte</t>
  </si>
  <si>
    <t>Zusatzpunkte für "gewagte" Tipps (bei korrekt getippten, torreichen Begegnungen)</t>
  </si>
  <si>
    <t>TIPPAUSWERTUNG</t>
  </si>
  <si>
    <t>Bitte beachten Sie für die Einstellungen in diesem Tabellenblatt unbedingt die Informationen unten auf dieser Seite!</t>
  </si>
  <si>
    <r>
      <t xml:space="preserve">Sie können in diesem Tabellenblatt alle grün gefärbten Zellen verändern und so die Punktevergabe bei korrekten Tipps und richtigen Tipp-Tendenzen steuern. Einigen Sie sich innerhalb der Tippgemeinschaft bitte </t>
    </r>
    <r>
      <rPr>
        <b/>
        <sz val="10"/>
        <rFont val="Arial"/>
        <family val="2"/>
      </rPr>
      <t>vor</t>
    </r>
    <r>
      <rPr>
        <sz val="10"/>
        <rFont val="Arial"/>
        <family val="2"/>
      </rPr>
      <t xml:space="preserve"> der WM auf Ihre eigenen Regularien!</t>
    </r>
  </si>
  <si>
    <t>Es gibt einen Einzelpunkt für die richtige Tendenz, keine Zusatzpunkte.</t>
  </si>
  <si>
    <t>Es gibt 3 Punkte für den korrekten Tipp, keine Zusatzpunkte.</t>
  </si>
  <si>
    <t>Es gibt 4 Punkte (3 Punkte für das korrekte Ergebnis, je einen halben Punkt für das sechste und siebte Tor der Begegnung).</t>
  </si>
  <si>
    <t>Es gibt 3,5 Punkte (3 Punkte für das korrekte Ergebnis, einen halben Punkt für dritte Differenztor der Begegnung).</t>
  </si>
  <si>
    <t>Es gibt 4,5 Punkte (3 Punkte für das korrekte Ergebnis, einen halben Punkt für das sechste Tor der Begegnung und zwei halbe Punkte für die Differenztore 3 und 4).</t>
  </si>
  <si>
    <t>Es gibt 1,5 Punkte (einen Punkt für die richtige Tendenz und einen halben Punkt für die korrekt getippte Torzahl der erstgenannten Mannschaft).</t>
  </si>
  <si>
    <t xml:space="preserve">- Getippt 3:0, Ergebnis 2:1  </t>
  </si>
  <si>
    <t xml:space="preserve">- Getippt 3:0, Ergebnis 3:1  </t>
  </si>
  <si>
    <t xml:space="preserve">- Getippt 3:0, Ergebnis 4:1  </t>
  </si>
  <si>
    <t xml:space="preserve">- Getippt 2:0, Ergebnis 2:0  </t>
  </si>
  <si>
    <t xml:space="preserve">- Getippt 4:3, Ergebnis 4:3  </t>
  </si>
  <si>
    <t xml:space="preserve">- Getippt 4:1, Ergebnis 4:1  </t>
  </si>
  <si>
    <t xml:space="preserve">- Getippt 5:1, Ergebnis 5:1  </t>
  </si>
  <si>
    <t xml:space="preserve">- Getippt 4:2, Ergebnis 5:1  </t>
  </si>
  <si>
    <t>Richtiger Tore-Tipp nur einer Mannschaft?</t>
  </si>
  <si>
    <t>Korrekter Tipp bei mehr als x Gesamttoren?</t>
  </si>
  <si>
    <t>Korrekter Tipp bei mehr als y Toren Differenz?</t>
  </si>
  <si>
    <t>Torreiche Begegnungen sind selten, ebenso Begegnungen mit hohen Tordifferenzen zwischen beiden Mannschaften. Sollte jemand auf ein derartiges Ergebnis tippen, dann ist dies ein "gewagter" Tipp, dessen Erfolg eher unwahrscheinlich ist. Sollte ein solcher Tipp aber doch exakt so eintreffen, können hierfür Zusatzpunkte vergeben werden. Voreinstellung ist hier, dass bei richtig getippten Begegnungen mit mehr als 5 Toren für jedes weitere Tor 0,5 Zusatzpunkte vergeben werden. Für Begegnungen mit mehr als 2 Toren Unterschied zwischen beiden Mannschaften werden ebenfalls 0,5 Punkte pro weiterem Differenztor vergeben.</t>
  </si>
  <si>
    <t xml:space="preserve">- Getippt 5:5, Ergebnis 5:4  </t>
  </si>
  <si>
    <t>Es gibt keine Punkte, da nicht einmal die Tendenz stimmt.</t>
  </si>
  <si>
    <t xml:space="preserve">- Getippt 3:3, Ergebnis 3:3  </t>
  </si>
  <si>
    <t>Es gibt 3,5 Punkte (3 Punkte für das korrekte Ergebnis, und einen halben Punkt für das sechste Tor der Begegnung).</t>
  </si>
  <si>
    <t>Unentschieden-Tipp mit Abweichung 1?</t>
  </si>
  <si>
    <t>Tipp auf Sieg: Richtige Tordifferenz?</t>
  </si>
  <si>
    <t xml:space="preserve">- Getippt 3:3, Ergebnis 2:2  </t>
  </si>
  <si>
    <t>Es gibt 1,5 Punkte (einen Punkt für die richtige Tendenz und einen halben Zusatzpunkt, weil der Unentschieden-Tipp nur um ein Tor neben dem tatsächlichen Ergebnis liegt).</t>
  </si>
  <si>
    <r>
      <t xml:space="preserve">Mit einem "x" in den fett umrandeten </t>
    </r>
    <r>
      <rPr>
        <b/>
        <sz val="10"/>
        <color theme="6" tint="-0.249977111117893"/>
        <rFont val="Arial"/>
        <family val="2"/>
      </rPr>
      <t>dunkelgrünen</t>
    </r>
    <r>
      <rPr>
        <sz val="10"/>
        <rFont val="Arial"/>
        <family val="2"/>
      </rPr>
      <t xml:space="preserve"> Zellen, schalten Sie die entsprechende Punktvergabe ein. Lassen Sie ein fett umrandetes Feld leer, wenn Sie die entsprechende Punktvergabe nicht nutzen wollen.</t>
    </r>
  </si>
  <si>
    <r>
      <rPr>
        <b/>
        <sz val="10"/>
        <rFont val="Arial"/>
        <family val="2"/>
      </rPr>
      <t>Lediglich richtige Tendenz:</t>
    </r>
    <r>
      <rPr>
        <sz val="10"/>
        <rFont val="Arial"/>
        <family val="2"/>
      </rPr>
      <t xml:space="preserve"> Wurde nicht das exakte Ergebnis getippt, sondern lediglich die richtige Tendenz, erhält der Tippspieler einen Einzelpunkt.</t>
    </r>
  </si>
  <si>
    <t>Die Punktzählungen (unter Angabe der voreingestellten Standardwerte) bedeuten:</t>
  </si>
  <si>
    <r>
      <rPr>
        <b/>
        <sz val="10"/>
        <rFont val="Arial"/>
        <family val="2"/>
      </rPr>
      <t>Korrekter Tipp:</t>
    </r>
    <r>
      <rPr>
        <sz val="10"/>
        <rFont val="Arial"/>
        <family val="2"/>
      </rPr>
      <t xml:space="preserve"> Ein korrekter Tipp gibt 3 Punkte.</t>
    </r>
  </si>
  <si>
    <t>Wurde lediglich die Tendenz richtig getippt (Sieg/Niederlage/Unentschieden), sodass es klassisch nur einen Punkt gäbe, so sind Zusatzpunkte für die Tipps möglich, die "dichter dran" sind - und zwar wenn die korrekte Tordifferenz beider Mannschaften getippt wurde oder die erzielten Tore zumindest einer Mannschaft richtig getippt wurden.</t>
  </si>
  <si>
    <t>ZUSATZPUNKTE BEI RICHTIGER TENDENZ</t>
  </si>
  <si>
    <t>KLASSISCH</t>
  </si>
  <si>
    <t>ZUSATZPUNKTE FÜR "GEWAGTE" TIPPS:</t>
  </si>
  <si>
    <r>
      <rPr>
        <b/>
        <sz val="10"/>
        <rFont val="Arial"/>
        <family val="2"/>
      </rPr>
      <t>Unentschieden-Tipp mit Abweichung 1?</t>
    </r>
    <r>
      <rPr>
        <sz val="10"/>
        <rFont val="Arial"/>
        <family val="2"/>
      </rPr>
      <t xml:space="preserve"> 
Falls ein Unentschieden getippt wurde, und das tatsächliche Spielergebnis ein Unentschieden mit nur einem Tor Abweichung zum Tipp ist, gibt es einen halben Zusatzpunkt, also zusammen mit dem "klassischen" Einzelpunkt insgesamt 1,5 Punkte. (Z. B. Tipp 2:2, Spielergebnis 3:3)</t>
    </r>
  </si>
  <si>
    <r>
      <rPr>
        <b/>
        <sz val="10"/>
        <rFont val="Arial"/>
        <family val="2"/>
      </rPr>
      <t>Richtiger Tore-Tipp nur einer Mannschaft?</t>
    </r>
    <r>
      <rPr>
        <sz val="10"/>
        <rFont val="Arial"/>
        <family val="2"/>
      </rPr>
      <t xml:space="preserve"> 
Sofern auf Sieg getippt wurde, gibt es bei richtiger Torangabe zu einer der beiden Mannschaften einen halben Zusatzpunkt, also zusammen mit dem "klassichen" Einzelpunkt insgesamt 1,5 Punkte. (Z. B. Tipp 1:3, Spielergebnis 0:3)</t>
    </r>
  </si>
  <si>
    <t>Weitere Beispiele für die o. g. Standardeinstellungen, wenn alle Zusatzpunkt-Funktionen aktiviert sind:</t>
  </si>
  <si>
    <r>
      <rPr>
        <b/>
        <sz val="10"/>
        <rFont val="Arial"/>
        <family val="2"/>
      </rPr>
      <t>Korrekter Tipp bei mehr als x Gesamttoren?</t>
    </r>
    <r>
      <rPr>
        <sz val="10"/>
        <rFont val="Arial"/>
        <family val="2"/>
      </rPr>
      <t xml:space="preserve"> 
Bei richtig getippten Begegnungen mit mehr als 5 Toren werden für jedes weitere Tor 0,5 Zusatzpunkte zu den 3 "klassischen" Punkten vergeben. (Z. B. Tipp und Spielergebnis 4:4, es gibt drei mal 0,5 Zusatzpunkte, also insgesamt 4,5 Punkte.)</t>
    </r>
  </si>
  <si>
    <r>
      <rPr>
        <b/>
        <sz val="10"/>
        <rFont val="Arial"/>
        <family val="2"/>
      </rPr>
      <t>Korrekter Tipp bei mehr als y Toren Differenz?</t>
    </r>
    <r>
      <rPr>
        <sz val="10"/>
        <rFont val="Arial"/>
        <family val="2"/>
      </rPr>
      <t xml:space="preserve"> 
Bei richtig getippten Begegnungen mit mehr als 2 Toren Unterschied zwischen beiden Mannschaften werden 0,5 Punkte pro zusätzlichem Differenztor vergeben. (Z. B. Tipp und Spielergebnis 1:4, es gibt 0,5 Zusatzpunkte, also insgesamt 3,5 Punkte.)</t>
    </r>
  </si>
  <si>
    <t>Und zum Ende noch ein Disclaimer: Diese Arbeitsmappe ist ein Privatprojekt und es ist möglich, dass sie nicht gänzlich fehlerfrei arbeitet. Die Benutzung der Mappe und ihrer Auswertungen erfolgt durch Sie freiwillig und kostenlos. Eine rechtsverbindliche Zusage, dass die Mappe fehlerfrei arbeitet, existiert nicht. Ansprüche aus eventuellen Fehlern der Mappe können nicht geltend gemacht werden.</t>
  </si>
  <si>
    <r>
      <rPr>
        <b/>
        <sz val="10"/>
        <rFont val="Arial"/>
        <family val="2"/>
      </rPr>
      <t>Tipp auf Sieg: Richtige Tordifferenz?</t>
    </r>
    <r>
      <rPr>
        <sz val="10"/>
        <rFont val="Arial"/>
        <family val="2"/>
      </rPr>
      <t xml:space="preserve"> 
Sofern auf Sieg getippt wurde, gibt es bei richtiger Tordifferenz einen halben Zusatzpunkt, also zusammen mit dem "klassischen" Einzelpunkt insgesamt 1,5 Punkte. (Z. B. Tipp 3:2, Spielergebnis 1:0)</t>
    </r>
  </si>
  <si>
    <t>Es gibt 1,5 Punkte (einen Punkt für die richtige Tendenz und einen halben Punkt für die richtige Tordifferenz).</t>
  </si>
  <si>
    <t>Fragen oder Updatecheck:</t>
  </si>
  <si>
    <t>Tendenzpunkte</t>
  </si>
  <si>
    <t>Exaktpunkte</t>
  </si>
  <si>
    <t>Maria Mustermann</t>
  </si>
  <si>
    <t>Markus Musterfrau</t>
  </si>
  <si>
    <t>Spielerin 3</t>
  </si>
  <si>
    <t>Spieler 4</t>
  </si>
  <si>
    <t>Tipptabelle zur Fußball-EM 2016</t>
  </si>
  <si>
    <r>
      <t xml:space="preserve">Eingabemöglichkeit der Spieltipps einer Tippgemeinschaft in das Tabellenblatt "alle Spiele". Die Tabelle berechnet für einen korrekten Tipp drei Punkte, für die richtige Tendenz (gewonnen, verloren, unentschieden) einen Punkt. Außerdem werden bessere Tipps mit Zusatzpunkten gemäß den Einstellungen im Tabellenblatt "Punktsystem" belohnt. </t>
    </r>
    <r>
      <rPr>
        <b/>
        <sz val="10"/>
        <color rgb="FFC00000"/>
        <rFont val="Arial"/>
        <family val="2"/>
      </rPr>
      <t>Die Art der Punktvergabe können Sie selbst im Blatt "Punktsystem" steuern!</t>
    </r>
  </si>
  <si>
    <t>EURO 2016 in Frankreich</t>
  </si>
  <si>
    <t>Rumänien</t>
  </si>
  <si>
    <t>Albanien</t>
  </si>
  <si>
    <t>Wales</t>
  </si>
  <si>
    <t>Slowakei</t>
  </si>
  <si>
    <t>Ukraine</t>
  </si>
  <si>
    <t>Polen</t>
  </si>
  <si>
    <t>Nordirland</t>
  </si>
  <si>
    <t>Tschechien</t>
  </si>
  <si>
    <t>Türkei</t>
  </si>
  <si>
    <t>Irland</t>
  </si>
  <si>
    <t>Schweden</t>
  </si>
  <si>
    <t>Island</t>
  </si>
  <si>
    <t>Österreich</t>
  </si>
  <si>
    <t>Ungarn</t>
  </si>
  <si>
    <r>
      <t xml:space="preserve">Zeitunterschied zu </t>
    </r>
    <r>
      <rPr>
        <b/>
        <sz val="10"/>
        <color theme="6" tint="-0.249977111117893"/>
        <rFont val="Arial"/>
        <family val="2"/>
      </rPr>
      <t>Frankreich</t>
    </r>
    <r>
      <rPr>
        <sz val="10"/>
        <rFont val="Arial"/>
        <family val="2"/>
      </rPr>
      <t>:</t>
    </r>
  </si>
  <si>
    <t>Drittplatzierte</t>
  </si>
  <si>
    <t>ABCD</t>
  </si>
  <si>
    <t>3C</t>
  </si>
  <si>
    <t>3D</t>
  </si>
  <si>
    <t>3A</t>
  </si>
  <si>
    <t>3B</t>
  </si>
  <si>
    <t>ABCE</t>
  </si>
  <si>
    <t>3E</t>
  </si>
  <si>
    <t>ABCF</t>
  </si>
  <si>
    <t>3F</t>
  </si>
  <si>
    <t>ABDE</t>
  </si>
  <si>
    <t>ABDF</t>
  </si>
  <si>
    <t>ABEF</t>
  </si>
  <si>
    <t>ACDE</t>
  </si>
  <si>
    <t>ACDF</t>
  </si>
  <si>
    <t>ACEF</t>
  </si>
  <si>
    <t>ADEF</t>
  </si>
  <si>
    <t>BCDE</t>
  </si>
  <si>
    <t>BCDF</t>
  </si>
  <si>
    <t>BCEF</t>
  </si>
  <si>
    <t>BDEF</t>
  </si>
  <si>
    <t>CDEF</t>
  </si>
  <si>
    <t>Bestgruppen</t>
  </si>
  <si>
    <t>1A-Gegner</t>
  </si>
  <si>
    <t>1B-Gegner</t>
  </si>
  <si>
    <t>1C-Gegner</t>
  </si>
  <si>
    <t>1D-Gegner</t>
  </si>
  <si>
    <t>Drittplatzierungsverwaltung lt. UEFA</t>
  </si>
  <si>
    <t>Platz</t>
  </si>
  <si>
    <t>Mannschaft</t>
  </si>
  <si>
    <t>Handplatz?</t>
  </si>
  <si>
    <t>Gruppencode</t>
  </si>
  <si>
    <t>Im Turnier ermittelt:</t>
  </si>
  <si>
    <t>PRÜFEN!</t>
  </si>
  <si>
    <t>X</t>
  </si>
  <si>
    <r>
      <t>Zeit (</t>
    </r>
    <r>
      <rPr>
        <b/>
        <sz val="10"/>
        <color theme="6" tint="-0.249977111117893"/>
        <rFont val="Arial"/>
        <family val="2"/>
      </rPr>
      <t>Fra</t>
    </r>
    <r>
      <rPr>
        <b/>
        <sz val="10"/>
        <rFont val="Arial"/>
        <family val="2"/>
      </rPr>
      <t>)</t>
    </r>
  </si>
  <si>
    <r>
      <t>Datum (</t>
    </r>
    <r>
      <rPr>
        <b/>
        <sz val="10"/>
        <color theme="6" tint="-0.24994659260841701"/>
        <rFont val="Arial"/>
        <family val="2"/>
      </rPr>
      <t>Fra</t>
    </r>
    <r>
      <rPr>
        <b/>
        <sz val="10"/>
        <rFont val="Arial"/>
        <family val="2"/>
      </rPr>
      <t>)</t>
    </r>
  </si>
  <si>
    <t>Diese Excel-Arbeitsmappe enthält eine übersichtliche Verwaltung für die Spiele der Fußballeuropameisterschaft 2016 - samt Tippsystem für bis zu 40 Personen. Alle Berechnungen, Sortierungen und weiteren Auswertungen werden ohne Makroprogrammierung, sondern ausschließlich über Excel-Formeln und -Funktionen innerhalb der Tabellenzellen durchgeführt.</t>
  </si>
  <si>
    <r>
      <rPr>
        <b/>
        <sz val="10"/>
        <rFont val="Arial"/>
        <family val="2"/>
      </rPr>
      <t>Im Tabellenblatt "Gruppenplatzierung"</t>
    </r>
    <r>
      <rPr>
        <sz val="10"/>
        <rFont val="Arial"/>
        <family val="2"/>
      </rPr>
      <t xml:space="preserve"> sind alle Mannschaften in ihren Gruppen verteilt. Hier werden automatisch die Platzierungen aus den eingegebenen Spielen errechnet, farbig hervorgehoben und sortiert. </t>
    </r>
    <r>
      <rPr>
        <b/>
        <sz val="10"/>
        <color rgb="FFC00000"/>
        <rFont val="Arial"/>
        <family val="2"/>
      </rPr>
      <t>Sollte aufgrund gleicher Punkt- und Torverhältnisse hier keine eindeutige oder korrekte Berechnung möglich sein, zählt laut UEFA der direkte Vergleich der beteiligten Mannschafften. Da dieser nicht mehr von der Tabelle geprüft wird, muss ggf in der grün gefärbten Spalte die richtige Platzierung von Hand(!) korrigiert werden</t>
    </r>
    <r>
      <rPr>
        <sz val="10"/>
        <rFont val="Arial"/>
        <family val="2"/>
      </rPr>
      <t>.</t>
    </r>
  </si>
  <si>
    <t>Anzeige der sortierten Tipper-Punktsummen im Tabellenblatt "Tipp-Rangliste"</t>
  </si>
  <si>
    <r>
      <t>Die Daten der Begegnungen wurden den Spielplänen in den Webseiten von de.uefa.com entnommen und mit den Angaben unter www.dfb.de abgeglichen. Fehler in den Daten oder Berechnungen können gerne an die Adresse &lt;contact@schmidt-sielex.de&gt; gemailt werden. Ich werde ggf. eine korrigierte Mappe auf der Webseite &lt;</t>
    </r>
    <r>
      <rPr>
        <b/>
        <sz val="10"/>
        <rFont val="Arial"/>
        <family val="2"/>
      </rPr>
      <t>www.schmidt-sielex.de</t>
    </r>
    <r>
      <rPr>
        <sz val="10"/>
        <rFont val="Arial"/>
        <family val="2"/>
      </rPr>
      <t>&gt; veröffentlichen.</t>
    </r>
  </si>
  <si>
    <t>Viel Spaß bei der EURO 2016 wünscht</t>
  </si>
  <si>
    <t>Lünen, 22.05.2016</t>
  </si>
  <si>
    <t>Europameister:</t>
  </si>
  <si>
    <t>Version 2016-1.0.3</t>
  </si>
</sst>
</file>

<file path=xl/styles.xml><?xml version="1.0" encoding="utf-8"?>
<styleSheet xmlns="http://schemas.openxmlformats.org/spreadsheetml/2006/main">
  <numFmts count="4">
    <numFmt numFmtId="164" formatCode="&quot;:&quot;\ 0"/>
    <numFmt numFmtId="165" formatCode="0.00000"/>
    <numFmt numFmtId="166" formatCode="ddd/\ dd/mm/\ hh:mm"/>
    <numFmt numFmtId="167" formatCode="&quot;(&quot;0&quot; Spiele)&quot;"/>
  </numFmts>
  <fonts count="21">
    <font>
      <sz val="10"/>
      <name val="Arial"/>
    </font>
    <font>
      <b/>
      <sz val="10"/>
      <name val="Arial"/>
      <family val="2"/>
    </font>
    <font>
      <b/>
      <u/>
      <sz val="10"/>
      <name val="Arial"/>
      <family val="2"/>
    </font>
    <font>
      <sz val="6"/>
      <name val="Arial"/>
      <family val="2"/>
    </font>
    <font>
      <sz val="10"/>
      <name val="Arial"/>
      <family val="2"/>
    </font>
    <font>
      <sz val="22"/>
      <name val="Arial"/>
      <family val="2"/>
    </font>
    <font>
      <sz val="16"/>
      <name val="Arial"/>
      <family val="2"/>
    </font>
    <font>
      <sz val="10"/>
      <name val="Wingdings"/>
      <charset val="2"/>
    </font>
    <font>
      <b/>
      <sz val="8"/>
      <name val="Arial"/>
      <family val="2"/>
    </font>
    <font>
      <sz val="8"/>
      <name val="Arial"/>
      <family val="2"/>
    </font>
    <font>
      <sz val="10"/>
      <color theme="0"/>
      <name val="Arial"/>
      <family val="2"/>
    </font>
    <font>
      <b/>
      <sz val="10"/>
      <color theme="6" tint="-0.24994659260841701"/>
      <name val="Arial"/>
      <family val="2"/>
    </font>
    <font>
      <b/>
      <sz val="10"/>
      <color theme="6" tint="-0.249977111117893"/>
      <name val="Arial"/>
      <family val="2"/>
    </font>
    <font>
      <u/>
      <sz val="10"/>
      <color theme="10"/>
      <name val="Arial"/>
      <family val="2"/>
    </font>
    <font>
      <b/>
      <sz val="10"/>
      <color rgb="FFC00000"/>
      <name val="Arial"/>
      <family val="2"/>
    </font>
    <font>
      <b/>
      <sz val="12"/>
      <name val="Arial"/>
      <family val="2"/>
    </font>
    <font>
      <b/>
      <sz val="10"/>
      <color rgb="FFFF0000"/>
      <name val="Arial"/>
      <family val="2"/>
    </font>
    <font>
      <sz val="10"/>
      <color theme="0" tint="-4.9989318521683403E-2"/>
      <name val="Arial"/>
      <family val="2"/>
    </font>
    <font>
      <sz val="9"/>
      <color indexed="81"/>
      <name val="Segoe UI"/>
      <family val="2"/>
    </font>
    <font>
      <b/>
      <sz val="9"/>
      <color indexed="81"/>
      <name val="Segoe UI"/>
      <family val="2"/>
    </font>
    <font>
      <sz val="10"/>
      <color theme="0" tint="-0.249977111117893"/>
      <name val="Arial"/>
      <family val="2"/>
    </font>
  </fonts>
  <fills count="19">
    <fill>
      <patternFill patternType="none"/>
    </fill>
    <fill>
      <patternFill patternType="gray125"/>
    </fill>
    <fill>
      <patternFill patternType="solid">
        <fgColor indexed="51"/>
        <bgColor indexed="64"/>
      </patternFill>
    </fill>
    <fill>
      <patternFill patternType="solid">
        <fgColor indexed="52"/>
        <bgColor indexed="64"/>
      </patternFill>
    </fill>
    <fill>
      <patternFill patternType="solid">
        <fgColor indexed="43"/>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41"/>
        <bgColor indexed="64"/>
      </patternFill>
    </fill>
    <fill>
      <patternFill patternType="solid">
        <fgColor indexed="53"/>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tint="-0.249977111117893"/>
        <bgColor indexed="64"/>
      </patternFill>
    </fill>
  </fills>
  <borders count="6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diagonalDown="1">
      <left/>
      <right/>
      <top/>
      <bottom/>
      <diagonal style="thin">
        <color indexed="64"/>
      </diagonal>
    </border>
    <border>
      <left/>
      <right/>
      <top/>
      <bottom style="thin">
        <color indexed="64"/>
      </bottom>
      <diagonal/>
    </border>
    <border diagonalUp="1">
      <left/>
      <right/>
      <top/>
      <bottom/>
      <diagonal style="thin">
        <color indexed="64"/>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2">
    <xf numFmtId="0" fontId="0" fillId="0" borderId="0"/>
    <xf numFmtId="0" fontId="13" fillId="0" borderId="0" applyNumberFormat="0" applyFill="0" applyBorder="0" applyAlignment="0" applyProtection="0">
      <alignment vertical="top"/>
      <protection locked="0"/>
    </xf>
  </cellStyleXfs>
  <cellXfs count="333">
    <xf numFmtId="0" fontId="0" fillId="0" borderId="0" xfId="0"/>
    <xf numFmtId="0" fontId="0" fillId="0" borderId="0" xfId="0" applyAlignment="1">
      <alignment horizontal="center"/>
    </xf>
    <xf numFmtId="0" fontId="1" fillId="0" borderId="0" xfId="0" applyFont="1"/>
    <xf numFmtId="0" fontId="0" fillId="0" borderId="0" xfId="0" applyAlignment="1">
      <alignment horizontal="right"/>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left"/>
    </xf>
    <xf numFmtId="0" fontId="0" fillId="0" borderId="0" xfId="0" applyAlignment="1">
      <alignment horizontal="left"/>
    </xf>
    <xf numFmtId="0" fontId="0" fillId="0" borderId="0" xfId="0" applyAlignment="1">
      <alignment wrapText="1"/>
    </xf>
    <xf numFmtId="0" fontId="2" fillId="0" borderId="0" xfId="0" applyFont="1"/>
    <xf numFmtId="0" fontId="0" fillId="0" borderId="1" xfId="0" applyBorder="1"/>
    <xf numFmtId="0" fontId="0" fillId="0" borderId="2" xfId="0" applyBorder="1" applyAlignment="1">
      <alignment horizontal="center"/>
    </xf>
    <xf numFmtId="0" fontId="0" fillId="0" borderId="3" xfId="0" applyBorder="1"/>
    <xf numFmtId="0" fontId="0" fillId="0" borderId="0" xfId="0" applyBorder="1" applyAlignment="1">
      <alignment horizontal="center"/>
    </xf>
    <xf numFmtId="0" fontId="0" fillId="0" borderId="4" xfId="0" applyBorder="1"/>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right"/>
    </xf>
    <xf numFmtId="0" fontId="0" fillId="0" borderId="6" xfId="0" applyBorder="1" applyAlignment="1">
      <alignment horizontal="left"/>
    </xf>
    <xf numFmtId="0" fontId="0" fillId="0" borderId="3" xfId="0" applyBorder="1" applyAlignment="1">
      <alignment horizontal="right"/>
    </xf>
    <xf numFmtId="0" fontId="0" fillId="0" borderId="7" xfId="0" applyBorder="1" applyAlignment="1">
      <alignment horizontal="left"/>
    </xf>
    <xf numFmtId="0" fontId="0" fillId="0" borderId="4" xfId="0" applyBorder="1" applyAlignment="1">
      <alignment horizontal="right"/>
    </xf>
    <xf numFmtId="0" fontId="0" fillId="0" borderId="8" xfId="0" applyBorder="1" applyAlignment="1">
      <alignment horizontal="left"/>
    </xf>
    <xf numFmtId="0" fontId="0" fillId="0" borderId="9"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2" xfId="0" applyBorder="1" applyAlignment="1">
      <alignment horizontal="center" wrapText="1"/>
    </xf>
    <xf numFmtId="0" fontId="1" fillId="0" borderId="0" xfId="0" applyFont="1" applyAlignment="1"/>
    <xf numFmtId="0" fontId="0" fillId="0" borderId="0" xfId="0" applyAlignment="1"/>
    <xf numFmtId="0" fontId="0" fillId="2" borderId="0" xfId="0" applyFill="1"/>
    <xf numFmtId="0" fontId="0" fillId="3" borderId="0" xfId="0" applyFill="1"/>
    <xf numFmtId="0" fontId="0" fillId="4" borderId="0" xfId="0" applyFill="1"/>
    <xf numFmtId="0" fontId="0" fillId="0" borderId="8" xfId="0" applyBorder="1"/>
    <xf numFmtId="0" fontId="0" fillId="0" borderId="18" xfId="0" applyBorder="1"/>
    <xf numFmtId="0" fontId="1" fillId="4" borderId="0" xfId="0" applyFont="1" applyFill="1"/>
    <xf numFmtId="0" fontId="1" fillId="2" borderId="0" xfId="0" applyFont="1" applyFill="1"/>
    <xf numFmtId="0" fontId="1" fillId="3" borderId="0" xfId="0" applyFont="1" applyFill="1"/>
    <xf numFmtId="0" fontId="0" fillId="5" borderId="0" xfId="0" applyFill="1"/>
    <xf numFmtId="0" fontId="1" fillId="0" borderId="20" xfId="0" applyFont="1" applyBorder="1" applyAlignment="1">
      <alignment horizontal="right"/>
    </xf>
    <xf numFmtId="0" fontId="1" fillId="4" borderId="0" xfId="0" applyFont="1" applyFill="1" applyAlignment="1">
      <alignment horizontal="center"/>
    </xf>
    <xf numFmtId="0" fontId="1" fillId="6" borderId="0" xfId="0" applyFont="1" applyFill="1" applyAlignment="1">
      <alignment horizontal="center"/>
    </xf>
    <xf numFmtId="0" fontId="1" fillId="2" borderId="0" xfId="0" applyFont="1" applyFill="1" applyAlignment="1">
      <alignment horizontal="center"/>
    </xf>
    <xf numFmtId="0" fontId="1" fillId="3" borderId="0" xfId="0" applyFont="1" applyFill="1" applyAlignment="1">
      <alignment horizontal="center"/>
    </xf>
    <xf numFmtId="0" fontId="1" fillId="0" borderId="20" xfId="0" applyFont="1" applyBorder="1" applyAlignment="1">
      <alignment horizontal="center"/>
    </xf>
    <xf numFmtId="0" fontId="0" fillId="0" borderId="21" xfId="0" applyBorder="1"/>
    <xf numFmtId="0" fontId="0" fillId="0" borderId="22" xfId="0" applyBorder="1"/>
    <xf numFmtId="0" fontId="0" fillId="0" borderId="23" xfId="0" applyBorder="1"/>
    <xf numFmtId="0" fontId="1" fillId="0" borderId="24" xfId="0" applyFont="1" applyBorder="1" applyAlignment="1">
      <alignment horizontal="right"/>
    </xf>
    <xf numFmtId="0" fontId="1" fillId="0" borderId="25" xfId="0" applyFont="1" applyBorder="1" applyAlignment="1">
      <alignment horizontal="left"/>
    </xf>
    <xf numFmtId="0" fontId="1" fillId="0" borderId="19" xfId="0" applyFont="1" applyBorder="1" applyAlignment="1">
      <alignment horizontal="left"/>
    </xf>
    <xf numFmtId="0" fontId="0" fillId="7" borderId="0" xfId="0" applyFill="1" applyBorder="1" applyAlignment="1" applyProtection="1">
      <alignment horizontal="right"/>
      <protection locked="0"/>
    </xf>
    <xf numFmtId="0" fontId="0" fillId="7" borderId="5" xfId="0" applyFill="1" applyBorder="1" applyAlignment="1" applyProtection="1">
      <alignment horizontal="right"/>
      <protection locked="0"/>
    </xf>
    <xf numFmtId="0" fontId="0" fillId="7" borderId="7" xfId="0" applyFill="1" applyBorder="1" applyAlignment="1" applyProtection="1">
      <alignment horizontal="left"/>
      <protection locked="0"/>
    </xf>
    <xf numFmtId="0" fontId="0" fillId="7" borderId="8" xfId="0" applyFill="1" applyBorder="1" applyAlignment="1" applyProtection="1">
      <alignment horizontal="left"/>
      <protection locked="0"/>
    </xf>
    <xf numFmtId="0" fontId="0" fillId="7" borderId="6" xfId="0" applyFill="1" applyBorder="1" applyAlignment="1" applyProtection="1">
      <alignment horizontal="center"/>
      <protection locked="0"/>
    </xf>
    <xf numFmtId="0" fontId="0" fillId="7" borderId="7" xfId="0" applyFill="1" applyBorder="1" applyAlignment="1" applyProtection="1">
      <alignment horizontal="center"/>
      <protection locked="0"/>
    </xf>
    <xf numFmtId="0" fontId="0" fillId="7" borderId="8" xfId="0" applyFill="1" applyBorder="1" applyAlignment="1" applyProtection="1">
      <alignment horizontal="center"/>
      <protection locked="0"/>
    </xf>
    <xf numFmtId="0" fontId="0" fillId="7" borderId="3" xfId="0" applyFill="1" applyBorder="1" applyProtection="1">
      <protection locked="0"/>
    </xf>
    <xf numFmtId="164" fontId="0" fillId="7" borderId="13" xfId="0" applyNumberFormat="1" applyFill="1" applyBorder="1" applyAlignment="1" applyProtection="1">
      <alignment horizontal="left"/>
      <protection locked="0"/>
    </xf>
    <xf numFmtId="0" fontId="0" fillId="7" borderId="4" xfId="0" applyFill="1" applyBorder="1" applyProtection="1">
      <protection locked="0"/>
    </xf>
    <xf numFmtId="164" fontId="0" fillId="7" borderId="14" xfId="0" applyNumberFormat="1" applyFill="1" applyBorder="1" applyAlignment="1" applyProtection="1">
      <alignment horizontal="left"/>
      <protection locked="0"/>
    </xf>
    <xf numFmtId="0" fontId="1" fillId="5" borderId="26" xfId="0" applyFont="1" applyFill="1" applyBorder="1" applyAlignment="1">
      <alignment horizontal="right"/>
    </xf>
    <xf numFmtId="0" fontId="1" fillId="5" borderId="22" xfId="0" applyFont="1" applyFill="1" applyBorder="1" applyAlignment="1">
      <alignment horizontal="center"/>
    </xf>
    <xf numFmtId="165" fontId="0" fillId="5" borderId="13" xfId="0" applyNumberFormat="1" applyFill="1" applyBorder="1"/>
    <xf numFmtId="0" fontId="0" fillId="5" borderId="0" xfId="0" applyFill="1" applyAlignment="1">
      <alignment horizontal="center"/>
    </xf>
    <xf numFmtId="0" fontId="1" fillId="8" borderId="18" xfId="0" applyFont="1" applyFill="1" applyBorder="1" applyAlignment="1">
      <alignment horizontal="center" wrapText="1"/>
    </xf>
    <xf numFmtId="0" fontId="1" fillId="8" borderId="20" xfId="0" applyFont="1" applyFill="1" applyBorder="1" applyAlignment="1">
      <alignment wrapText="1"/>
    </xf>
    <xf numFmtId="0" fontId="1" fillId="8" borderId="20" xfId="0" applyFont="1" applyFill="1" applyBorder="1" applyAlignment="1">
      <alignment horizontal="center" wrapText="1"/>
    </xf>
    <xf numFmtId="0" fontId="1" fillId="5" borderId="22" xfId="0" applyFont="1" applyFill="1" applyBorder="1" applyAlignment="1">
      <alignment horizontal="center" wrapText="1"/>
    </xf>
    <xf numFmtId="0" fontId="0" fillId="5" borderId="0" xfId="0" applyFill="1" applyBorder="1" applyAlignment="1">
      <alignment horizontal="center"/>
    </xf>
    <xf numFmtId="0" fontId="1" fillId="8" borderId="27" xfId="0" applyFont="1" applyFill="1" applyBorder="1" applyAlignment="1">
      <alignment horizontal="center" wrapText="1"/>
    </xf>
    <xf numFmtId="0" fontId="9" fillId="0" borderId="0" xfId="0" applyFont="1" applyAlignment="1">
      <alignment horizontal="right"/>
    </xf>
    <xf numFmtId="0" fontId="8" fillId="0" borderId="20" xfId="0" applyFont="1" applyBorder="1" applyAlignment="1">
      <alignment horizontal="center"/>
    </xf>
    <xf numFmtId="0" fontId="0" fillId="0" borderId="19" xfId="0" applyBorder="1"/>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4" xfId="0" applyNumberFormat="1" applyBorder="1" applyAlignment="1">
      <alignment horizontal="center"/>
    </xf>
    <xf numFmtId="1" fontId="0" fillId="0" borderId="9" xfId="0" applyNumberFormat="1" applyBorder="1" applyAlignment="1">
      <alignment horizontal="center"/>
    </xf>
    <xf numFmtId="1" fontId="0" fillId="0" borderId="10" xfId="0" applyNumberFormat="1" applyBorder="1" applyAlignment="1">
      <alignment horizontal="center"/>
    </xf>
    <xf numFmtId="1" fontId="0" fillId="0" borderId="11" xfId="0" applyNumberFormat="1"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24" xfId="0" applyBorder="1" applyAlignment="1">
      <alignment horizontal="center" wrapText="1"/>
    </xf>
    <xf numFmtId="0" fontId="0" fillId="0" borderId="19" xfId="0" applyBorder="1" applyAlignment="1">
      <alignment horizontal="center"/>
    </xf>
    <xf numFmtId="0" fontId="0" fillId="0" borderId="24" xfId="0" applyBorder="1" applyAlignment="1">
      <alignment horizontal="center"/>
    </xf>
    <xf numFmtId="0" fontId="0" fillId="0" borderId="31" xfId="0" applyBorder="1" applyAlignment="1">
      <alignment horizontal="center"/>
    </xf>
    <xf numFmtId="0" fontId="0" fillId="0" borderId="18" xfId="0" applyBorder="1" applyAlignment="1">
      <alignment horizontal="right"/>
    </xf>
    <xf numFmtId="0" fontId="0" fillId="0" borderId="20" xfId="0" applyBorder="1" applyAlignment="1">
      <alignment horizontal="center"/>
    </xf>
    <xf numFmtId="0" fontId="0" fillId="0" borderId="19" xfId="0" applyBorder="1" applyAlignment="1">
      <alignment horizontal="left"/>
    </xf>
    <xf numFmtId="0" fontId="3" fillId="0" borderId="19" xfId="0" applyFont="1" applyBorder="1" applyAlignment="1">
      <alignment horizontal="center" textRotation="90" wrapText="1"/>
    </xf>
    <xf numFmtId="0" fontId="0" fillId="0" borderId="8" xfId="0" applyBorder="1" applyAlignment="1">
      <alignment horizontal="center" wrapText="1"/>
    </xf>
    <xf numFmtId="0" fontId="0" fillId="0" borderId="5" xfId="0" applyBorder="1" applyAlignment="1">
      <alignment horizontal="left"/>
    </xf>
    <xf numFmtId="0" fontId="1" fillId="0" borderId="20" xfId="0" applyFont="1" applyBorder="1"/>
    <xf numFmtId="0" fontId="1" fillId="0" borderId="19" xfId="0" applyFont="1" applyBorder="1"/>
    <xf numFmtId="0" fontId="0" fillId="10" borderId="32" xfId="0" applyFill="1" applyBorder="1" applyAlignment="1">
      <alignment horizontal="center"/>
    </xf>
    <xf numFmtId="0" fontId="0" fillId="10" borderId="33" xfId="0" applyFill="1" applyBorder="1" applyAlignment="1">
      <alignment horizontal="center"/>
    </xf>
    <xf numFmtId="0" fontId="0" fillId="10" borderId="34" xfId="0" applyFill="1" applyBorder="1" applyAlignment="1">
      <alignment horizontal="center"/>
    </xf>
    <xf numFmtId="0" fontId="0" fillId="11" borderId="35" xfId="0" applyFill="1" applyBorder="1" applyAlignment="1">
      <alignment horizontal="center"/>
    </xf>
    <xf numFmtId="0" fontId="0" fillId="11" borderId="36" xfId="0" applyFill="1" applyBorder="1" applyAlignment="1">
      <alignment horizontal="center"/>
    </xf>
    <xf numFmtId="0" fontId="0" fillId="11" borderId="37" xfId="0"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0" fillId="12" borderId="37" xfId="0" applyFill="1" applyBorder="1" applyAlignment="1">
      <alignment horizontal="center"/>
    </xf>
    <xf numFmtId="0" fontId="0" fillId="13" borderId="35" xfId="0" applyFill="1" applyBorder="1" applyAlignment="1">
      <alignment horizontal="center"/>
    </xf>
    <xf numFmtId="0" fontId="0" fillId="13" borderId="36" xfId="0" applyFill="1" applyBorder="1" applyAlignment="1">
      <alignment horizontal="center"/>
    </xf>
    <xf numFmtId="0" fontId="0" fillId="13" borderId="37" xfId="0" applyFill="1" applyBorder="1" applyAlignment="1">
      <alignment horizontal="center"/>
    </xf>
    <xf numFmtId="0" fontId="0" fillId="13" borderId="38" xfId="0" applyFill="1" applyBorder="1" applyAlignment="1">
      <alignment horizontal="center"/>
    </xf>
    <xf numFmtId="0" fontId="0" fillId="13" borderId="39" xfId="0" applyFill="1" applyBorder="1" applyAlignment="1">
      <alignment horizontal="center"/>
    </xf>
    <xf numFmtId="0" fontId="0" fillId="13" borderId="40" xfId="0" applyFill="1" applyBorder="1" applyAlignment="1">
      <alignment horizontal="center"/>
    </xf>
    <xf numFmtId="0" fontId="8" fillId="0" borderId="0" xfId="0" applyFont="1" applyAlignment="1">
      <alignment horizontal="right" shrinkToFit="1"/>
    </xf>
    <xf numFmtId="0" fontId="8" fillId="0" borderId="7" xfId="0" applyFont="1" applyBorder="1" applyAlignment="1">
      <alignment horizontal="right" shrinkToFit="1"/>
    </xf>
    <xf numFmtId="0" fontId="0" fillId="10" borderId="22" xfId="0" applyFill="1" applyBorder="1" applyAlignment="1">
      <alignment shrinkToFit="1"/>
    </xf>
    <xf numFmtId="0" fontId="0" fillId="12" borderId="36" xfId="0" applyFill="1" applyBorder="1" applyAlignment="1">
      <alignment shrinkToFit="1"/>
    </xf>
    <xf numFmtId="0" fontId="0" fillId="11" borderId="36" xfId="0" applyFill="1" applyBorder="1" applyAlignment="1">
      <alignment shrinkToFit="1"/>
    </xf>
    <xf numFmtId="0" fontId="0" fillId="13" borderId="36" xfId="0" applyFill="1" applyBorder="1" applyAlignment="1">
      <alignment shrinkToFit="1"/>
    </xf>
    <xf numFmtId="0" fontId="0" fillId="13" borderId="39" xfId="0" applyFill="1" applyBorder="1" applyAlignment="1">
      <alignment shrinkToFit="1"/>
    </xf>
    <xf numFmtId="0" fontId="9" fillId="0" borderId="0" xfId="0" applyFont="1" applyAlignment="1">
      <alignment horizontal="right" shrinkToFit="1"/>
    </xf>
    <xf numFmtId="0" fontId="9" fillId="0" borderId="8" xfId="0" applyFont="1" applyBorder="1" applyAlignment="1">
      <alignment horizontal="right" shrinkToFit="1"/>
    </xf>
    <xf numFmtId="0" fontId="9" fillId="0" borderId="29" xfId="0" applyFont="1" applyBorder="1" applyAlignment="1">
      <alignment horizontal="right" shrinkToFit="1"/>
    </xf>
    <xf numFmtId="0" fontId="9" fillId="0" borderId="30" xfId="0" applyFont="1" applyBorder="1" applyAlignment="1">
      <alignment horizontal="right" shrinkToFit="1"/>
    </xf>
    <xf numFmtId="0" fontId="9" fillId="0" borderId="0" xfId="0" applyFont="1" applyBorder="1" applyAlignment="1">
      <alignment horizontal="right" shrinkToFit="1"/>
    </xf>
    <xf numFmtId="0" fontId="9" fillId="0" borderId="19" xfId="0" applyFont="1" applyBorder="1" applyAlignment="1">
      <alignment horizontal="right" shrinkToFit="1"/>
    </xf>
    <xf numFmtId="0" fontId="0" fillId="0" borderId="42" xfId="0" applyBorder="1"/>
    <xf numFmtId="0" fontId="0" fillId="0" borderId="43" xfId="0" applyBorder="1"/>
    <xf numFmtId="0" fontId="0" fillId="0" borderId="45" xfId="0" applyBorder="1"/>
    <xf numFmtId="0" fontId="0" fillId="0" borderId="47" xfId="0" applyBorder="1"/>
    <xf numFmtId="0" fontId="0" fillId="0" borderId="18" xfId="0" applyBorder="1" applyAlignment="1"/>
    <xf numFmtId="0" fontId="0" fillId="0" borderId="19" xfId="0" applyBorder="1" applyAlignment="1"/>
    <xf numFmtId="14" fontId="0" fillId="12" borderId="42" xfId="0" applyNumberFormat="1" applyFill="1" applyBorder="1"/>
    <xf numFmtId="20" fontId="0" fillId="12" borderId="42" xfId="0" applyNumberFormat="1" applyFill="1" applyBorder="1"/>
    <xf numFmtId="0" fontId="0" fillId="12" borderId="42" xfId="0" applyFill="1" applyBorder="1"/>
    <xf numFmtId="0" fontId="4" fillId="0" borderId="0" xfId="0" applyFont="1" applyAlignment="1">
      <alignment wrapText="1"/>
    </xf>
    <xf numFmtId="14" fontId="0" fillId="0" borderId="42" xfId="0" applyNumberFormat="1" applyBorder="1"/>
    <xf numFmtId="0" fontId="10" fillId="0" borderId="0" xfId="0" applyFont="1"/>
    <xf numFmtId="166" fontId="9" fillId="0" borderId="10" xfId="0" applyNumberFormat="1" applyFont="1" applyBorder="1" applyAlignment="1">
      <alignment horizontal="right"/>
    </xf>
    <xf numFmtId="166" fontId="9" fillId="0" borderId="11" xfId="0" applyNumberFormat="1" applyFont="1" applyBorder="1" applyAlignment="1">
      <alignment horizontal="right"/>
    </xf>
    <xf numFmtId="0" fontId="4" fillId="0" borderId="0" xfId="0" applyFont="1" applyAlignment="1">
      <alignment horizontal="right"/>
    </xf>
    <xf numFmtId="0" fontId="1" fillId="0" borderId="49" xfId="0" applyFont="1" applyBorder="1"/>
    <xf numFmtId="0" fontId="0" fillId="0" borderId="0" xfId="0" applyBorder="1" applyAlignment="1">
      <alignment horizontal="right" shrinkToFit="1"/>
    </xf>
    <xf numFmtId="0" fontId="0" fillId="0" borderId="5" xfId="0" applyBorder="1" applyAlignment="1">
      <alignment horizontal="right" shrinkToFit="1"/>
    </xf>
    <xf numFmtId="0" fontId="0" fillId="0" borderId="13" xfId="0" applyBorder="1" applyAlignment="1">
      <alignment horizontal="left" shrinkToFit="1"/>
    </xf>
    <xf numFmtId="0" fontId="0" fillId="0" borderId="14" xfId="0" applyBorder="1" applyAlignment="1">
      <alignment horizontal="left" shrinkToFit="1"/>
    </xf>
    <xf numFmtId="0" fontId="4" fillId="12" borderId="50" xfId="0" applyFont="1" applyFill="1" applyBorder="1" applyAlignment="1" applyProtection="1">
      <alignment horizontal="right"/>
      <protection locked="0"/>
    </xf>
    <xf numFmtId="20" fontId="0" fillId="12" borderId="51" xfId="0" applyNumberFormat="1" applyFill="1" applyBorder="1" applyAlignment="1" applyProtection="1">
      <alignment horizontal="left"/>
      <protection locked="0"/>
    </xf>
    <xf numFmtId="0" fontId="0" fillId="12" borderId="48" xfId="0" applyFill="1" applyBorder="1" applyProtection="1">
      <protection locked="0"/>
    </xf>
    <xf numFmtId="0" fontId="0" fillId="12" borderId="44" xfId="0" applyFill="1" applyBorder="1" applyProtection="1">
      <protection locked="0"/>
    </xf>
    <xf numFmtId="0" fontId="0" fillId="12" borderId="46" xfId="0" applyFill="1" applyBorder="1" applyProtection="1">
      <protection locked="0"/>
    </xf>
    <xf numFmtId="0" fontId="9" fillId="0" borderId="0" xfId="0" applyFont="1" applyAlignment="1">
      <alignment horizontal="center"/>
    </xf>
    <xf numFmtId="166" fontId="9" fillId="0" borderId="0" xfId="0" applyNumberFormat="1" applyFont="1" applyBorder="1" applyAlignment="1">
      <alignment horizontal="center"/>
    </xf>
    <xf numFmtId="166" fontId="9" fillId="0" borderId="5" xfId="0" applyNumberFormat="1" applyFont="1" applyBorder="1" applyAlignment="1">
      <alignment horizontal="center"/>
    </xf>
    <xf numFmtId="0" fontId="1" fillId="0" borderId="31" xfId="0" applyFont="1" applyBorder="1" applyAlignment="1">
      <alignment horizontal="center" textRotation="90"/>
    </xf>
    <xf numFmtId="166" fontId="9" fillId="0" borderId="16" xfId="0" applyNumberFormat="1" applyFont="1" applyBorder="1" applyAlignment="1">
      <alignment horizontal="center"/>
    </xf>
    <xf numFmtId="166" fontId="9" fillId="0" borderId="17" xfId="0" applyNumberFormat="1" applyFont="1" applyBorder="1" applyAlignment="1">
      <alignment horizontal="center"/>
    </xf>
    <xf numFmtId="20" fontId="0" fillId="0" borderId="44" xfId="0" applyNumberFormat="1" applyBorder="1"/>
    <xf numFmtId="14" fontId="0" fillId="12" borderId="53" xfId="0" applyNumberFormat="1" applyFill="1" applyBorder="1"/>
    <xf numFmtId="0" fontId="0" fillId="12" borderId="53" xfId="0" applyFill="1" applyBorder="1"/>
    <xf numFmtId="0" fontId="0" fillId="0" borderId="53" xfId="0" applyBorder="1"/>
    <xf numFmtId="14" fontId="0" fillId="0" borderId="53" xfId="0" applyNumberFormat="1" applyBorder="1"/>
    <xf numFmtId="20" fontId="0" fillId="0" borderId="46" xfId="0" applyNumberFormat="1" applyBorder="1"/>
    <xf numFmtId="14" fontId="0" fillId="12" borderId="52" xfId="0" applyNumberFormat="1" applyFill="1" applyBorder="1"/>
    <xf numFmtId="20" fontId="0" fillId="12" borderId="52" xfId="0" applyNumberFormat="1" applyFill="1" applyBorder="1"/>
    <xf numFmtId="0" fontId="0" fillId="12" borderId="52" xfId="0" applyFill="1" applyBorder="1"/>
    <xf numFmtId="0" fontId="0" fillId="0" borderId="52" xfId="0" applyBorder="1"/>
    <xf numFmtId="14" fontId="0" fillId="0" borderId="52" xfId="0" applyNumberFormat="1" applyBorder="1"/>
    <xf numFmtId="20" fontId="0" fillId="0" borderId="48" xfId="0" applyNumberFormat="1" applyBorder="1"/>
    <xf numFmtId="0" fontId="1" fillId="0" borderId="31" xfId="0" applyFont="1" applyBorder="1"/>
    <xf numFmtId="0" fontId="1" fillId="0" borderId="31" xfId="0" applyFont="1" applyFill="1" applyBorder="1"/>
    <xf numFmtId="0" fontId="1" fillId="0" borderId="49" xfId="0" applyFont="1" applyFill="1" applyBorder="1"/>
    <xf numFmtId="0" fontId="4" fillId="12" borderId="42" xfId="0" applyFont="1" applyFill="1" applyBorder="1"/>
    <xf numFmtId="20" fontId="0" fillId="12" borderId="53" xfId="0" applyNumberFormat="1" applyFill="1" applyBorder="1"/>
    <xf numFmtId="0" fontId="4" fillId="0" borderId="0" xfId="0" applyFont="1" applyAlignment="1">
      <alignment wrapText="1"/>
    </xf>
    <xf numFmtId="0" fontId="4"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horizontal="left"/>
    </xf>
    <xf numFmtId="0" fontId="4" fillId="0" borderId="0" xfId="0" quotePrefix="1" applyFont="1"/>
    <xf numFmtId="167" fontId="4" fillId="0" borderId="0" xfId="0" applyNumberFormat="1" applyFont="1" applyAlignment="1">
      <alignment horizontal="left"/>
    </xf>
    <xf numFmtId="0" fontId="4" fillId="0" borderId="1" xfId="0" applyFont="1" applyBorder="1"/>
    <xf numFmtId="0" fontId="0" fillId="0" borderId="6" xfId="0" applyBorder="1"/>
    <xf numFmtId="0" fontId="4" fillId="0" borderId="43" xfId="0" applyFont="1" applyBorder="1"/>
    <xf numFmtId="0" fontId="4" fillId="0" borderId="45" xfId="0" applyFont="1" applyBorder="1"/>
    <xf numFmtId="0" fontId="4" fillId="0" borderId="54" xfId="0" applyFont="1" applyBorder="1"/>
    <xf numFmtId="0" fontId="4" fillId="0" borderId="9" xfId="0" applyFont="1" applyBorder="1"/>
    <xf numFmtId="0" fontId="4" fillId="0" borderId="56" xfId="0" applyFont="1" applyBorder="1"/>
    <xf numFmtId="0" fontId="0" fillId="0" borderId="55" xfId="0" applyBorder="1" applyAlignment="1">
      <alignment horizontal="left"/>
    </xf>
    <xf numFmtId="0" fontId="0" fillId="0" borderId="44" xfId="0" applyBorder="1" applyAlignment="1">
      <alignment horizontal="left"/>
    </xf>
    <xf numFmtId="0" fontId="0" fillId="0" borderId="46" xfId="0" applyBorder="1" applyAlignment="1">
      <alignment horizontal="left"/>
    </xf>
    <xf numFmtId="0" fontId="0" fillId="14" borderId="0" xfId="0" applyFill="1"/>
    <xf numFmtId="0" fontId="4" fillId="14" borderId="0" xfId="0" applyFont="1" applyFill="1"/>
    <xf numFmtId="0" fontId="5" fillId="14" borderId="0" xfId="0" applyFont="1" applyFill="1"/>
    <xf numFmtId="0" fontId="6" fillId="14" borderId="0" xfId="0" applyFont="1" applyFill="1"/>
    <xf numFmtId="0" fontId="0" fillId="14" borderId="0" xfId="0" applyFill="1" applyAlignment="1">
      <alignment wrapText="1"/>
    </xf>
    <xf numFmtId="0" fontId="0" fillId="14" borderId="0" xfId="0" quotePrefix="1" applyFill="1" applyAlignment="1">
      <alignment vertical="top"/>
    </xf>
    <xf numFmtId="0" fontId="0" fillId="14" borderId="0" xfId="0" applyFill="1" applyAlignment="1">
      <alignment vertical="top"/>
    </xf>
    <xf numFmtId="0" fontId="4" fillId="14" borderId="0" xfId="0" applyFont="1" applyFill="1" applyAlignment="1">
      <alignment wrapText="1"/>
    </xf>
    <xf numFmtId="14" fontId="0" fillId="14" borderId="0" xfId="0" applyNumberFormat="1" applyFill="1"/>
    <xf numFmtId="14" fontId="4" fillId="14" borderId="0" xfId="0" applyNumberFormat="1" applyFont="1" applyFill="1"/>
    <xf numFmtId="0" fontId="1" fillId="14" borderId="0" xfId="0" applyFont="1" applyFill="1" applyAlignment="1">
      <alignment wrapText="1"/>
    </xf>
    <xf numFmtId="0" fontId="0" fillId="15" borderId="0" xfId="0" applyFill="1"/>
    <xf numFmtId="0" fontId="4" fillId="15" borderId="0" xfId="0" applyFont="1" applyFill="1"/>
    <xf numFmtId="0" fontId="4" fillId="15" borderId="0" xfId="0" applyFont="1" applyFill="1" applyAlignment="1">
      <alignment horizontal="right"/>
    </xf>
    <xf numFmtId="0" fontId="0" fillId="15" borderId="0" xfId="0" applyFill="1" applyAlignment="1">
      <alignment horizontal="center"/>
    </xf>
    <xf numFmtId="0" fontId="1" fillId="15" borderId="27" xfId="0" applyFont="1" applyFill="1" applyBorder="1" applyAlignment="1">
      <alignment horizontal="center"/>
    </xf>
    <xf numFmtId="0" fontId="1" fillId="15" borderId="30" xfId="0" applyFont="1" applyFill="1" applyBorder="1" applyAlignment="1">
      <alignment horizontal="center"/>
    </xf>
    <xf numFmtId="0" fontId="15" fillId="0" borderId="0" xfId="0" applyFont="1"/>
    <xf numFmtId="0" fontId="0" fillId="0" borderId="7" xfId="0" applyBorder="1" applyAlignment="1">
      <alignment horizontal="left" shrinkToFit="1"/>
    </xf>
    <xf numFmtId="0" fontId="4" fillId="0" borderId="19" xfId="0" applyFont="1" applyBorder="1" applyAlignment="1">
      <alignment horizontal="left" textRotation="90" wrapText="1"/>
    </xf>
    <xf numFmtId="0" fontId="16" fillId="0" borderId="3" xfId="0" applyFont="1" applyBorder="1" applyAlignment="1">
      <alignment horizontal="left"/>
    </xf>
    <xf numFmtId="0" fontId="16" fillId="0" borderId="0" xfId="0" applyFont="1" applyAlignment="1">
      <alignment horizontal="left"/>
    </xf>
    <xf numFmtId="0" fontId="1" fillId="12" borderId="42" xfId="0" applyFont="1" applyFill="1" applyBorder="1" applyProtection="1">
      <protection locked="0"/>
    </xf>
    <xf numFmtId="0" fontId="1" fillId="12" borderId="42" xfId="0" applyFont="1" applyFill="1" applyBorder="1" applyAlignment="1" applyProtection="1">
      <alignment horizontal="left"/>
      <protection locked="0"/>
    </xf>
    <xf numFmtId="0" fontId="0" fillId="0" borderId="13" xfId="0" applyNumberFormat="1" applyFill="1" applyBorder="1" applyAlignment="1" applyProtection="1">
      <alignment horizontal="center"/>
    </xf>
    <xf numFmtId="0" fontId="0" fillId="0" borderId="7" xfId="0" applyNumberFormat="1" applyFill="1" applyBorder="1" applyAlignment="1" applyProtection="1">
      <alignment horizontal="center"/>
    </xf>
    <xf numFmtId="0" fontId="0" fillId="0" borderId="14" xfId="0" applyNumberFormat="1" applyFill="1" applyBorder="1" applyAlignment="1" applyProtection="1">
      <alignment horizontal="center"/>
    </xf>
    <xf numFmtId="0" fontId="0" fillId="0" borderId="8" xfId="0" applyNumberFormat="1" applyFill="1" applyBorder="1" applyAlignment="1" applyProtection="1">
      <alignment horizontal="center"/>
    </xf>
    <xf numFmtId="0" fontId="0" fillId="0" borderId="10" xfId="0" applyNumberFormat="1" applyFill="1" applyBorder="1" applyAlignment="1" applyProtection="1">
      <alignment horizontal="center"/>
    </xf>
    <xf numFmtId="0" fontId="0" fillId="0" borderId="11" xfId="0" applyNumberFormat="1" applyFill="1" applyBorder="1" applyAlignment="1" applyProtection="1">
      <alignment horizontal="center"/>
    </xf>
    <xf numFmtId="0" fontId="1" fillId="9" borderId="27" xfId="0" applyFont="1" applyFill="1" applyBorder="1" applyAlignment="1">
      <alignment horizontal="left" shrinkToFit="1"/>
    </xf>
    <xf numFmtId="0" fontId="1" fillId="0" borderId="0" xfId="0" applyFont="1" applyAlignment="1">
      <alignment shrinkToFit="1"/>
    </xf>
    <xf numFmtId="0" fontId="17" fillId="0" borderId="0" xfId="0" applyFont="1" applyBorder="1" applyAlignment="1">
      <alignment horizontal="center"/>
    </xf>
    <xf numFmtId="0" fontId="0" fillId="17" borderId="3" xfId="0" applyFill="1" applyBorder="1"/>
    <xf numFmtId="0" fontId="0" fillId="17" borderId="0" xfId="0" applyFill="1" applyBorder="1"/>
    <xf numFmtId="0" fontId="0" fillId="17" borderId="0" xfId="0" applyFill="1" applyBorder="1" applyAlignment="1">
      <alignment horizontal="center"/>
    </xf>
    <xf numFmtId="0" fontId="0" fillId="17" borderId="7" xfId="0" applyFill="1" applyBorder="1"/>
    <xf numFmtId="0" fontId="1" fillId="17" borderId="3" xfId="0" applyFont="1" applyFill="1" applyBorder="1"/>
    <xf numFmtId="0" fontId="0" fillId="17" borderId="3" xfId="0" quotePrefix="1" applyFill="1" applyBorder="1" applyAlignment="1">
      <alignment horizontal="right" vertical="top"/>
    </xf>
    <xf numFmtId="0" fontId="0" fillId="17" borderId="4" xfId="0" quotePrefix="1" applyFill="1" applyBorder="1" applyAlignment="1">
      <alignment horizontal="right" vertical="top"/>
    </xf>
    <xf numFmtId="0" fontId="4" fillId="17" borderId="3" xfId="0" quotePrefix="1" applyFont="1" applyFill="1" applyBorder="1" applyAlignment="1">
      <alignment horizontal="right" vertical="top"/>
    </xf>
    <xf numFmtId="0" fontId="4" fillId="0" borderId="24" xfId="0" applyFont="1" applyFill="1" applyBorder="1" applyAlignment="1" applyProtection="1">
      <alignment horizontal="center" textRotation="90" wrapText="1"/>
    </xf>
    <xf numFmtId="0" fontId="4" fillId="0" borderId="25" xfId="0" applyFont="1" applyFill="1" applyBorder="1" applyAlignment="1" applyProtection="1">
      <alignment horizontal="center" textRotation="90" wrapText="1"/>
    </xf>
    <xf numFmtId="0" fontId="4" fillId="0" borderId="19" xfId="0" applyFont="1" applyFill="1" applyBorder="1" applyAlignment="1" applyProtection="1">
      <alignment horizontal="center" textRotation="90" wrapText="1"/>
    </xf>
    <xf numFmtId="0" fontId="4" fillId="14" borderId="0" xfId="0" applyFont="1" applyFill="1" applyAlignment="1">
      <alignment wrapText="1"/>
    </xf>
    <xf numFmtId="0" fontId="1" fillId="18" borderId="27" xfId="0" applyFont="1" applyFill="1" applyBorder="1" applyAlignment="1" applyProtection="1">
      <alignment horizontal="center"/>
      <protection locked="0"/>
    </xf>
    <xf numFmtId="0" fontId="1" fillId="18" borderId="30" xfId="0" applyFont="1" applyFill="1" applyBorder="1" applyAlignment="1" applyProtection="1">
      <alignment horizontal="center"/>
      <protection locked="0"/>
    </xf>
    <xf numFmtId="0" fontId="0" fillId="14" borderId="0" xfId="0" applyFill="1" applyAlignment="1">
      <alignment horizontal="right" vertical="top"/>
    </xf>
    <xf numFmtId="0" fontId="4" fillId="0" borderId="0" xfId="0" applyFont="1" applyAlignment="1"/>
    <xf numFmtId="164" fontId="4" fillId="7" borderId="14" xfId="0" applyNumberFormat="1" applyFont="1" applyFill="1" applyBorder="1" applyAlignment="1" applyProtection="1">
      <alignment horizontal="left"/>
      <protection locked="0"/>
    </xf>
    <xf numFmtId="0" fontId="0" fillId="0" borderId="11" xfId="0" applyBorder="1"/>
    <xf numFmtId="0" fontId="0" fillId="0" borderId="17" xfId="0" applyBorder="1"/>
    <xf numFmtId="0" fontId="0" fillId="0" borderId="57" xfId="0" applyBorder="1"/>
    <xf numFmtId="0" fontId="0" fillId="0" borderId="14" xfId="0" applyBorder="1"/>
    <xf numFmtId="0" fontId="0" fillId="0" borderId="27" xfId="0" applyBorder="1"/>
    <xf numFmtId="0" fontId="4" fillId="0" borderId="0" xfId="0" applyFont="1" applyFill="1" applyBorder="1"/>
    <xf numFmtId="0" fontId="0" fillId="0" borderId="10" xfId="0" applyBorder="1"/>
    <xf numFmtId="0" fontId="0" fillId="0" borderId="60" xfId="0" applyBorder="1"/>
    <xf numFmtId="0" fontId="4" fillId="0" borderId="24" xfId="0" applyFont="1" applyBorder="1" applyAlignment="1">
      <alignment wrapText="1"/>
    </xf>
    <xf numFmtId="0" fontId="4" fillId="0" borderId="49" xfId="0" applyFont="1" applyBorder="1" applyAlignment="1">
      <alignment wrapText="1"/>
    </xf>
    <xf numFmtId="0" fontId="4" fillId="0" borderId="18" xfId="0" applyFont="1" applyBorder="1" applyAlignment="1">
      <alignment horizontal="right"/>
    </xf>
    <xf numFmtId="0" fontId="0" fillId="0" borderId="2" xfId="0" applyBorder="1"/>
    <xf numFmtId="0" fontId="4" fillId="0" borderId="3" xfId="0" applyFont="1" applyBorder="1"/>
    <xf numFmtId="0" fontId="0" fillId="0" borderId="0" xfId="0" applyBorder="1"/>
    <xf numFmtId="0" fontId="0" fillId="0" borderId="7" xfId="0" applyBorder="1"/>
    <xf numFmtId="0" fontId="4" fillId="0" borderId="4" xfId="0" applyFont="1" applyBorder="1"/>
    <xf numFmtId="0" fontId="0" fillId="0" borderId="5" xfId="0" applyBorder="1"/>
    <xf numFmtId="0" fontId="4" fillId="0" borderId="27" xfId="0" applyFont="1" applyBorder="1" applyAlignment="1">
      <alignment horizontal="center"/>
    </xf>
    <xf numFmtId="0" fontId="4" fillId="0" borderId="42" xfId="0" applyFont="1" applyFill="1" applyBorder="1"/>
    <xf numFmtId="0" fontId="0" fillId="0" borderId="31" xfId="0" applyBorder="1"/>
    <xf numFmtId="0" fontId="0" fillId="0" borderId="49" xfId="0" applyBorder="1"/>
    <xf numFmtId="0" fontId="0" fillId="0" borderId="25" xfId="0" applyBorder="1"/>
    <xf numFmtId="0" fontId="4" fillId="0" borderId="0" xfId="0" applyFont="1" applyBorder="1"/>
    <xf numFmtId="0" fontId="0" fillId="0" borderId="0" xfId="0" applyBorder="1" applyAlignment="1">
      <alignment horizontal="right"/>
    </xf>
    <xf numFmtId="0" fontId="0" fillId="0" borderId="0" xfId="0" applyBorder="1" applyAlignment="1">
      <alignment horizontal="left"/>
    </xf>
    <xf numFmtId="0" fontId="4" fillId="0" borderId="0" xfId="0" applyFont="1" applyBorder="1" applyAlignment="1">
      <alignment horizontal="center" vertical="center"/>
    </xf>
    <xf numFmtId="0" fontId="0" fillId="0" borderId="0" xfId="0" applyFill="1" applyBorder="1" applyAlignment="1" applyProtection="1">
      <alignment horizontal="center"/>
      <protection locked="0"/>
    </xf>
    <xf numFmtId="0" fontId="4" fillId="0" borderId="2"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20" fillId="0" borderId="2" xfId="0" applyFont="1" applyFill="1" applyBorder="1"/>
    <xf numFmtId="0" fontId="20" fillId="0" borderId="2" xfId="0" applyFont="1" applyBorder="1" applyAlignment="1">
      <alignment horizontal="left"/>
    </xf>
    <xf numFmtId="0" fontId="0" fillId="0" borderId="61" xfId="0" applyBorder="1"/>
    <xf numFmtId="0" fontId="4" fillId="0" borderId="33" xfId="0" applyFont="1" applyBorder="1" applyAlignment="1">
      <alignment horizontal="right"/>
    </xf>
    <xf numFmtId="0" fontId="1" fillId="3" borderId="62" xfId="0" applyFont="1" applyFill="1" applyBorder="1"/>
    <xf numFmtId="0" fontId="0" fillId="0" borderId="38" xfId="0" applyBorder="1"/>
    <xf numFmtId="0" fontId="4" fillId="0" borderId="39" xfId="0" applyFont="1" applyBorder="1" applyAlignment="1">
      <alignment horizontal="right"/>
    </xf>
    <xf numFmtId="0" fontId="0" fillId="2" borderId="63" xfId="0" applyFill="1" applyBorder="1"/>
    <xf numFmtId="0" fontId="0" fillId="12" borderId="59" xfId="0" applyFill="1" applyBorder="1" applyProtection="1">
      <protection locked="0"/>
    </xf>
    <xf numFmtId="0" fontId="0" fillId="12" borderId="26" xfId="0" applyFill="1" applyBorder="1" applyProtection="1">
      <protection locked="0"/>
    </xf>
    <xf numFmtId="0" fontId="0" fillId="12" borderId="52" xfId="0" applyFill="1" applyBorder="1" applyProtection="1">
      <protection locked="0"/>
    </xf>
    <xf numFmtId="0" fontId="0" fillId="12" borderId="37" xfId="0" applyFill="1" applyBorder="1" applyProtection="1">
      <protection locked="0"/>
    </xf>
    <xf numFmtId="0" fontId="0" fillId="12" borderId="51" xfId="0" applyFill="1" applyBorder="1" applyProtection="1">
      <protection locked="0"/>
    </xf>
    <xf numFmtId="0" fontId="0" fillId="12" borderId="42" xfId="0" applyFill="1" applyBorder="1" applyProtection="1">
      <protection locked="0"/>
    </xf>
    <xf numFmtId="0" fontId="0" fillId="12" borderId="40" xfId="0" applyFill="1" applyBorder="1" applyProtection="1">
      <protection locked="0"/>
    </xf>
    <xf numFmtId="0" fontId="0" fillId="12" borderId="58" xfId="0" applyFill="1" applyBorder="1" applyProtection="1">
      <protection locked="0"/>
    </xf>
    <xf numFmtId="0" fontId="0" fillId="12" borderId="53" xfId="0" applyFill="1" applyBorder="1" applyProtection="1">
      <protection locked="0"/>
    </xf>
    <xf numFmtId="0" fontId="4" fillId="14" borderId="0" xfId="0" applyFont="1" applyFill="1" applyAlignment="1">
      <alignment wrapText="1"/>
    </xf>
    <xf numFmtId="0" fontId="0" fillId="14" borderId="0" xfId="0" applyFill="1" applyAlignment="1">
      <alignment wrapText="1"/>
    </xf>
    <xf numFmtId="0" fontId="1" fillId="7" borderId="18" xfId="0" applyFont="1" applyFill="1" applyBorder="1" applyAlignment="1" applyProtection="1">
      <alignment horizontal="center" textRotation="90" wrapText="1"/>
      <protection locked="0"/>
    </xf>
    <xf numFmtId="0" fontId="1" fillId="7" borderId="25" xfId="0" applyFont="1" applyFill="1" applyBorder="1" applyAlignment="1" applyProtection="1">
      <alignment horizontal="center" textRotation="90" wrapText="1"/>
      <protection locked="0"/>
    </xf>
    <xf numFmtId="0" fontId="8" fillId="0" borderId="7" xfId="0" applyFont="1" applyBorder="1" applyAlignment="1">
      <alignment horizontal="right" vertical="top" shrinkToFit="1"/>
    </xf>
    <xf numFmtId="0" fontId="8" fillId="0" borderId="7" xfId="0" applyFont="1" applyBorder="1" applyAlignment="1">
      <alignment horizontal="right" vertical="top" textRotation="90" shrinkToFit="1"/>
    </xf>
    <xf numFmtId="0" fontId="13" fillId="0" borderId="0" xfId="1" applyAlignment="1" applyProtection="1"/>
    <xf numFmtId="0" fontId="9" fillId="0" borderId="0" xfId="0" applyFont="1" applyAlignment="1">
      <alignment horizontal="right" shrinkToFit="1"/>
    </xf>
    <xf numFmtId="0" fontId="3" fillId="0" borderId="0" xfId="0" applyFont="1" applyAlignment="1">
      <alignment wrapText="1"/>
    </xf>
    <xf numFmtId="0" fontId="3" fillId="0" borderId="5" xfId="0" applyFont="1" applyBorder="1" applyAlignment="1">
      <alignment horizontal="center" wrapText="1"/>
    </xf>
    <xf numFmtId="0" fontId="0" fillId="0" borderId="21" xfId="0" applyBorder="1" applyAlignment="1"/>
    <xf numFmtId="0" fontId="0" fillId="0" borderId="23" xfId="0" applyBorder="1" applyAlignment="1"/>
    <xf numFmtId="0" fontId="1" fillId="5" borderId="41" xfId="0" applyFont="1" applyFill="1" applyBorder="1" applyAlignment="1">
      <alignment horizontal="center" wrapText="1"/>
    </xf>
    <xf numFmtId="0" fontId="1" fillId="5" borderId="22" xfId="0" applyFont="1" applyFill="1" applyBorder="1" applyAlignment="1">
      <alignment horizontal="center" wrapText="1"/>
    </xf>
    <xf numFmtId="0" fontId="4" fillId="17" borderId="0" xfId="0" applyFont="1" applyFill="1" applyBorder="1" applyAlignment="1">
      <alignment vertical="top" wrapText="1"/>
    </xf>
    <xf numFmtId="0" fontId="0" fillId="17" borderId="0" xfId="0" applyFill="1" applyBorder="1" applyAlignment="1">
      <alignment vertical="top" wrapText="1"/>
    </xf>
    <xf numFmtId="0" fontId="0" fillId="17" borderId="7" xfId="0" applyFill="1" applyBorder="1" applyAlignment="1">
      <alignment vertical="top" wrapText="1"/>
    </xf>
    <xf numFmtId="0" fontId="4" fillId="17" borderId="7" xfId="0" applyFont="1" applyFill="1" applyBorder="1" applyAlignment="1">
      <alignment vertical="top" wrapText="1"/>
    </xf>
    <xf numFmtId="0" fontId="4" fillId="17" borderId="5" xfId="0" applyFont="1" applyFill="1" applyBorder="1" applyAlignment="1">
      <alignment vertical="top" wrapText="1"/>
    </xf>
    <xf numFmtId="0" fontId="4" fillId="17" borderId="8" xfId="0" applyFont="1" applyFill="1" applyBorder="1" applyAlignment="1">
      <alignment vertical="top" wrapText="1"/>
    </xf>
    <xf numFmtId="0" fontId="4" fillId="17" borderId="3" xfId="0" applyFont="1" applyFill="1" applyBorder="1" applyAlignment="1">
      <alignment vertical="top" wrapText="1"/>
    </xf>
    <xf numFmtId="0" fontId="17" fillId="0" borderId="0" xfId="0" applyFont="1" applyBorder="1"/>
    <xf numFmtId="0" fontId="1" fillId="16" borderId="1" xfId="0" applyFont="1" applyFill="1" applyBorder="1" applyAlignment="1">
      <alignment horizontal="center" vertical="center" wrapText="1"/>
    </xf>
    <xf numFmtId="0" fontId="1" fillId="16" borderId="6" xfId="0" applyFont="1" applyFill="1" applyBorder="1" applyAlignment="1">
      <alignment horizontal="center" vertical="center" wrapText="1"/>
    </xf>
    <xf numFmtId="0" fontId="1" fillId="16" borderId="3" xfId="0" applyFont="1" applyFill="1" applyBorder="1" applyAlignment="1">
      <alignment horizontal="center" vertical="center" wrapText="1"/>
    </xf>
    <xf numFmtId="0" fontId="1" fillId="16" borderId="7" xfId="0" applyFont="1" applyFill="1" applyBorder="1" applyAlignment="1">
      <alignment horizontal="center" vertical="center" wrapText="1"/>
    </xf>
    <xf numFmtId="0" fontId="1" fillId="16" borderId="4" xfId="0" applyFont="1" applyFill="1" applyBorder="1" applyAlignment="1">
      <alignment horizontal="center" vertical="center" wrapText="1"/>
    </xf>
    <xf numFmtId="0" fontId="1" fillId="16" borderId="8" xfId="0" applyFont="1" applyFill="1" applyBorder="1" applyAlignment="1">
      <alignment horizontal="center" vertical="center" wrapText="1"/>
    </xf>
    <xf numFmtId="0" fontId="4" fillId="17" borderId="1" xfId="0" applyFont="1" applyFill="1" applyBorder="1" applyAlignment="1">
      <alignment vertical="top" wrapText="1"/>
    </xf>
    <xf numFmtId="0" fontId="0" fillId="17" borderId="2" xfId="0" applyFill="1" applyBorder="1" applyAlignment="1">
      <alignment vertical="top" wrapText="1"/>
    </xf>
    <xf numFmtId="0" fontId="0" fillId="17" borderId="6" xfId="0" applyFill="1" applyBorder="1" applyAlignment="1">
      <alignment vertical="top" wrapText="1"/>
    </xf>
    <xf numFmtId="0" fontId="4" fillId="0" borderId="18" xfId="0" applyFont="1" applyBorder="1" applyProtection="1"/>
    <xf numFmtId="0" fontId="4" fillId="0" borderId="20" xfId="0" applyFont="1" applyBorder="1" applyProtection="1"/>
    <xf numFmtId="0" fontId="4" fillId="0" borderId="19" xfId="0" applyFont="1" applyBorder="1" applyProtection="1"/>
    <xf numFmtId="0" fontId="1" fillId="12" borderId="42" xfId="0" applyFont="1" applyFill="1" applyBorder="1" applyAlignment="1" applyProtection="1">
      <alignment horizontal="center"/>
      <protection locked="0"/>
    </xf>
    <xf numFmtId="0" fontId="0" fillId="0" borderId="24" xfId="0" applyBorder="1"/>
    <xf numFmtId="0" fontId="0" fillId="0" borderId="31" xfId="0" applyBorder="1"/>
    <xf numFmtId="0" fontId="0" fillId="0" borderId="49" xfId="0" applyBorder="1"/>
  </cellXfs>
  <cellStyles count="2">
    <cellStyle name="Hyperlink" xfId="1" builtinId="8"/>
    <cellStyle name="Standard" xfId="0" builtinId="0"/>
  </cellStyles>
  <dxfs count="11">
    <dxf>
      <fill>
        <patternFill>
          <bgColor indexed="41"/>
        </patternFill>
      </fill>
    </dxf>
    <dxf>
      <fill>
        <patternFill>
          <bgColor indexed="44"/>
        </patternFill>
      </fill>
    </dxf>
    <dxf>
      <fill>
        <patternFill>
          <bgColor rgb="FFFF9900"/>
        </patternFill>
      </fill>
    </dxf>
    <dxf>
      <fill>
        <patternFill>
          <bgColor rgb="FFFF9900"/>
        </patternFill>
      </fill>
    </dxf>
    <dxf>
      <fill>
        <patternFill>
          <bgColor rgb="FFFFC000"/>
        </patternFill>
      </fill>
    </dxf>
    <dxf>
      <fill>
        <patternFill>
          <bgColor rgb="FFFFC000"/>
        </patternFill>
      </fill>
    </dxf>
    <dxf>
      <fill>
        <patternFill>
          <bgColor rgb="FFFFCC00"/>
        </patternFill>
      </fill>
    </dxf>
    <dxf>
      <fill>
        <patternFill>
          <bgColor rgb="FFFF9900"/>
        </patternFill>
      </fill>
    </dxf>
    <dxf>
      <fill>
        <patternFill>
          <bgColor rgb="FFFFCC00"/>
        </patternFill>
      </fill>
    </dxf>
    <dxf>
      <fill>
        <patternFill>
          <bgColor rgb="FFFF9900"/>
        </patternFill>
      </fill>
    </dxf>
    <dxf>
      <font>
        <b/>
        <i val="0"/>
      </font>
      <fill>
        <patternFill>
          <bgColor rgb="FFFFC000"/>
        </patternFill>
      </fill>
    </dxf>
  </dxfs>
  <tableStyles count="0" defaultTableStyle="TableStyleMedium9" defaultPivotStyle="PivotStyleLight16"/>
  <colors>
    <mruColors>
      <color rgb="FFFF9900"/>
      <color rgb="FFFFCC00"/>
      <color rgb="FFEA8B00"/>
      <color rgb="FFFFE05B"/>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Tabelle1">
    <tabColor rgb="FFFFC000"/>
    <pageSetUpPr fitToPage="1"/>
  </sheetPr>
  <dimension ref="A1:D26"/>
  <sheetViews>
    <sheetView showGridLines="0" showRowColHeaders="0" tabSelected="1" workbookViewId="0"/>
  </sheetViews>
  <sheetFormatPr baseColWidth="10" defaultRowHeight="12.75"/>
  <cols>
    <col min="1" max="2" width="3.28515625" customWidth="1"/>
    <col min="3" max="3" width="83.85546875" customWidth="1"/>
    <col min="4" max="4" width="5.7109375" customWidth="1"/>
    <col min="5" max="5" width="75.140625" customWidth="1"/>
  </cols>
  <sheetData>
    <row r="1" spans="1:4">
      <c r="A1" s="198"/>
      <c r="B1" s="199"/>
      <c r="C1" s="198"/>
      <c r="D1" s="198"/>
    </row>
    <row r="2" spans="1:4" ht="27">
      <c r="A2" s="200"/>
      <c r="B2" s="200" t="s">
        <v>168</v>
      </c>
      <c r="C2" s="198"/>
      <c r="D2" s="198"/>
    </row>
    <row r="3" spans="1:4" ht="20.25">
      <c r="A3" s="201"/>
      <c r="B3" s="201" t="s">
        <v>170</v>
      </c>
      <c r="C3" s="198"/>
      <c r="D3" s="198"/>
    </row>
    <row r="4" spans="1:4">
      <c r="A4" s="198"/>
      <c r="B4" s="199" t="s">
        <v>230</v>
      </c>
      <c r="C4" s="198"/>
      <c r="D4" s="198"/>
    </row>
    <row r="5" spans="1:4">
      <c r="A5" s="198"/>
      <c r="B5" s="198"/>
      <c r="C5" s="198"/>
      <c r="D5" s="198"/>
    </row>
    <row r="6" spans="1:4" ht="51.75" customHeight="1">
      <c r="A6" s="202"/>
      <c r="B6" s="295" t="s">
        <v>223</v>
      </c>
      <c r="C6" s="296"/>
      <c r="D6" s="198"/>
    </row>
    <row r="7" spans="1:4">
      <c r="A7" s="198"/>
      <c r="B7" s="198"/>
      <c r="C7" s="198"/>
      <c r="D7" s="198"/>
    </row>
    <row r="8" spans="1:4" ht="51">
      <c r="A8" s="203"/>
      <c r="B8" s="203" t="s">
        <v>24</v>
      </c>
      <c r="C8" s="205" t="s">
        <v>97</v>
      </c>
      <c r="D8" s="198"/>
    </row>
    <row r="9" spans="1:4" ht="76.5">
      <c r="A9" s="204"/>
      <c r="B9" s="204" t="s">
        <v>25</v>
      </c>
      <c r="C9" s="205" t="s">
        <v>224</v>
      </c>
      <c r="D9" s="198"/>
    </row>
    <row r="10" spans="1:4" ht="25.5">
      <c r="A10" s="204"/>
      <c r="B10" s="204" t="s">
        <v>26</v>
      </c>
      <c r="C10" s="205" t="s">
        <v>98</v>
      </c>
      <c r="D10" s="198"/>
    </row>
    <row r="11" spans="1:4">
      <c r="A11" s="204"/>
      <c r="B11" s="204"/>
      <c r="C11" s="202"/>
      <c r="D11" s="198"/>
    </row>
    <row r="12" spans="1:4" ht="12.75" customHeight="1">
      <c r="A12" s="202"/>
      <c r="B12" s="205" t="s">
        <v>99</v>
      </c>
      <c r="C12" s="208" t="s">
        <v>100</v>
      </c>
      <c r="D12" s="198"/>
    </row>
    <row r="13" spans="1:4" ht="63.75">
      <c r="A13" s="204"/>
      <c r="B13" s="245" t="s">
        <v>4</v>
      </c>
      <c r="C13" s="242" t="s">
        <v>169</v>
      </c>
      <c r="D13" s="198"/>
    </row>
    <row r="14" spans="1:4">
      <c r="A14" s="204"/>
      <c r="B14" s="245" t="s">
        <v>4</v>
      </c>
      <c r="C14" s="205" t="s">
        <v>225</v>
      </c>
      <c r="D14" s="198"/>
    </row>
    <row r="15" spans="1:4">
      <c r="A15" s="198"/>
      <c r="B15" s="198"/>
      <c r="C15" s="198"/>
      <c r="D15" s="198"/>
    </row>
    <row r="16" spans="1:4" ht="51" customHeight="1">
      <c r="A16" s="202"/>
      <c r="B16" s="295" t="s">
        <v>226</v>
      </c>
      <c r="C16" s="296"/>
      <c r="D16" s="198"/>
    </row>
    <row r="17" spans="1:4" ht="51" customHeight="1">
      <c r="A17" s="202"/>
      <c r="B17" s="295" t="s">
        <v>95</v>
      </c>
      <c r="C17" s="296"/>
      <c r="D17" s="198"/>
    </row>
    <row r="18" spans="1:4">
      <c r="A18" s="198"/>
      <c r="B18" s="198"/>
      <c r="C18" s="198"/>
      <c r="D18" s="198"/>
    </row>
    <row r="19" spans="1:4" ht="89.25" customHeight="1">
      <c r="A19" s="198"/>
      <c r="B19" s="295" t="s">
        <v>96</v>
      </c>
      <c r="C19" s="295"/>
      <c r="D19" s="198"/>
    </row>
    <row r="20" spans="1:4">
      <c r="A20" s="198"/>
      <c r="B20" s="198"/>
      <c r="C20" s="198"/>
      <c r="D20" s="198"/>
    </row>
    <row r="21" spans="1:4" ht="50.25" customHeight="1">
      <c r="A21" s="198"/>
      <c r="B21" s="295" t="s">
        <v>158</v>
      </c>
      <c r="C21" s="296"/>
      <c r="D21" s="198"/>
    </row>
    <row r="22" spans="1:4">
      <c r="A22" s="198"/>
      <c r="B22" s="198"/>
      <c r="C22" s="198"/>
      <c r="D22" s="198"/>
    </row>
    <row r="23" spans="1:4">
      <c r="A23" s="198"/>
      <c r="B23" s="199" t="s">
        <v>227</v>
      </c>
      <c r="C23" s="198"/>
      <c r="D23" s="198"/>
    </row>
    <row r="24" spans="1:4">
      <c r="A24" s="198"/>
      <c r="B24" s="198" t="s">
        <v>40</v>
      </c>
      <c r="C24" s="198"/>
      <c r="D24" s="198"/>
    </row>
    <row r="25" spans="1:4">
      <c r="A25" s="206"/>
      <c r="B25" s="207" t="s">
        <v>228</v>
      </c>
      <c r="C25" s="198"/>
      <c r="D25" s="198"/>
    </row>
    <row r="26" spans="1:4">
      <c r="A26" s="198"/>
      <c r="B26" s="198"/>
      <c r="C26" s="198"/>
      <c r="D26" s="198"/>
    </row>
  </sheetData>
  <sheetProtection password="8339" sheet="1" objects="1" scenarios="1"/>
  <mergeCells count="5">
    <mergeCell ref="B21:C21"/>
    <mergeCell ref="B6:C6"/>
    <mergeCell ref="B16:C16"/>
    <mergeCell ref="B17:C17"/>
    <mergeCell ref="B19:C19"/>
  </mergeCells>
  <pageMargins left="0.70866141732283472" right="0.70866141732283472" top="0.78740157480314965" bottom="0.78740157480314965" header="0.31496062992125984" footer="0.31496062992125984"/>
  <pageSetup paperSize="9" scale="86" orientation="portrait" horizontalDpi="300" verticalDpi="300" r:id="rId1"/>
</worksheet>
</file>

<file path=xl/worksheets/sheet2.xml><?xml version="1.0" encoding="utf-8"?>
<worksheet xmlns="http://schemas.openxmlformats.org/spreadsheetml/2006/main" xmlns:r="http://schemas.openxmlformats.org/officeDocument/2006/relationships">
  <sheetPr codeName="Tabelle2">
    <tabColor rgb="FF92D050"/>
    <pageSetUpPr fitToPage="1"/>
  </sheetPr>
  <dimension ref="A1:EI68"/>
  <sheetViews>
    <sheetView showGridLines="0" showRowColHeaders="0" zoomScaleSheetLayoutView="22" workbookViewId="0">
      <pane xSplit="18" ySplit="3" topLeftCell="S25" activePane="bottomRight" state="frozen"/>
      <selection pane="topRight"/>
      <selection pane="bottomLeft"/>
      <selection pane="bottomRight" activeCell="H43" sqref="H43"/>
    </sheetView>
  </sheetViews>
  <sheetFormatPr baseColWidth="10" defaultColWidth="0" defaultRowHeight="12.75" zeroHeight="1" outlineLevelCol="1"/>
  <cols>
    <col min="1" max="1" width="10.140625" style="119" bestFit="1" customWidth="1"/>
    <col min="2" max="2" width="3.140625" style="126" bestFit="1" customWidth="1"/>
    <col min="3" max="3" width="15.140625" style="80" customWidth="1"/>
    <col min="4" max="4" width="3.28515625" style="157" bestFit="1" customWidth="1"/>
    <col min="5" max="5" width="17.7109375" style="3" customWidth="1"/>
    <col min="6" max="6" width="2" style="1" customWidth="1"/>
    <col min="7" max="7" width="17.7109375" style="7" customWidth="1"/>
    <col min="8" max="8" width="3" style="3" customWidth="1"/>
    <col min="9" max="9" width="1.42578125" customWidth="1"/>
    <col min="10" max="10" width="3" style="7" bestFit="1" customWidth="1"/>
    <col min="11" max="11" width="3.7109375" style="3" hidden="1" customWidth="1"/>
    <col min="12" max="12" width="2.85546875" style="1" hidden="1" customWidth="1"/>
    <col min="13" max="13" width="3.7109375" style="7" hidden="1" customWidth="1"/>
    <col min="14" max="17" width="14.7109375" style="37" hidden="1" customWidth="1"/>
    <col min="18" max="18" width="1.85546875" customWidth="1"/>
    <col min="19" max="19" width="3.140625" customWidth="1"/>
    <col min="20" max="21" width="3.85546875" customWidth="1" outlineLevel="1"/>
    <col min="22" max="22" width="5" style="7" customWidth="1" outlineLevel="1"/>
    <col min="23" max="24" width="3.85546875" customWidth="1" outlineLevel="1"/>
    <col min="25" max="25" width="5" style="7" customWidth="1" outlineLevel="1"/>
    <col min="26" max="27" width="3.85546875" customWidth="1" outlineLevel="1"/>
    <col min="28" max="28" width="5" style="7" customWidth="1" outlineLevel="1"/>
    <col min="29" max="30" width="3.85546875" customWidth="1" outlineLevel="1"/>
    <col min="31" max="31" width="5" style="7" customWidth="1" outlineLevel="1"/>
    <col min="32" max="33" width="3.85546875" customWidth="1" outlineLevel="1"/>
    <col min="34" max="34" width="5" style="7" customWidth="1" outlineLevel="1"/>
    <col min="35" max="36" width="3.85546875" customWidth="1" outlineLevel="1"/>
    <col min="37" max="37" width="5" style="7" customWidth="1" outlineLevel="1"/>
    <col min="38" max="39" width="3.85546875" customWidth="1" outlineLevel="1"/>
    <col min="40" max="40" width="5" style="7" customWidth="1" outlineLevel="1"/>
    <col min="41" max="42" width="3.85546875" customWidth="1" outlineLevel="1"/>
    <col min="43" max="43" width="5" style="7" customWidth="1" outlineLevel="1"/>
    <col min="44" max="45" width="3.85546875" customWidth="1" outlineLevel="1"/>
    <col min="46" max="46" width="5" style="7" customWidth="1" outlineLevel="1"/>
    <col min="47" max="48" width="3.85546875" customWidth="1" outlineLevel="1"/>
    <col min="49" max="49" width="5" style="7" customWidth="1" outlineLevel="1"/>
    <col min="50" max="51" width="3.85546875" customWidth="1" outlineLevel="1"/>
    <col min="52" max="52" width="5" style="7" customWidth="1" outlineLevel="1"/>
    <col min="53" max="54" width="3.85546875" customWidth="1" outlineLevel="1"/>
    <col min="55" max="55" width="5" style="7" customWidth="1" outlineLevel="1"/>
    <col min="56" max="57" width="3.85546875" customWidth="1" outlineLevel="1"/>
    <col min="58" max="58" width="5" style="7" customWidth="1" outlineLevel="1"/>
    <col min="59" max="60" width="3.85546875" customWidth="1" outlineLevel="1"/>
    <col min="61" max="61" width="5" style="7" customWidth="1" outlineLevel="1"/>
    <col min="62" max="63" width="3.85546875" customWidth="1" outlineLevel="1"/>
    <col min="64" max="64" width="5" style="7" customWidth="1" outlineLevel="1"/>
    <col min="65" max="66" width="3.85546875" customWidth="1" outlineLevel="1"/>
    <col min="67" max="67" width="5" style="7" customWidth="1" outlineLevel="1"/>
    <col min="68" max="69" width="3.85546875" customWidth="1" outlineLevel="1"/>
    <col min="70" max="70" width="5" style="7" customWidth="1" outlineLevel="1"/>
    <col min="71" max="72" width="3.85546875" customWidth="1" outlineLevel="1"/>
    <col min="73" max="73" width="5" style="7" customWidth="1" outlineLevel="1"/>
    <col min="74" max="75" width="3.85546875" customWidth="1" outlineLevel="1"/>
    <col min="76" max="76" width="5" style="7" customWidth="1" outlineLevel="1"/>
    <col min="77" max="78" width="3.85546875" customWidth="1" outlineLevel="1"/>
    <col min="79" max="79" width="5" style="7" customWidth="1" outlineLevel="1"/>
    <col min="80" max="81" width="3.85546875" customWidth="1" outlineLevel="1"/>
    <col min="82" max="82" width="5" style="7" customWidth="1" outlineLevel="1"/>
    <col min="83" max="84" width="3.85546875" customWidth="1" outlineLevel="1"/>
    <col min="85" max="85" width="5" style="7" customWidth="1" outlineLevel="1"/>
    <col min="86" max="87" width="3.85546875" customWidth="1" outlineLevel="1"/>
    <col min="88" max="88" width="5" style="7" customWidth="1" outlineLevel="1"/>
    <col min="89" max="90" width="3.85546875" customWidth="1" outlineLevel="1"/>
    <col min="91" max="91" width="5" style="7" customWidth="1" outlineLevel="1"/>
    <col min="92" max="93" width="3.85546875" customWidth="1" outlineLevel="1"/>
    <col min="94" max="94" width="5" style="7" customWidth="1" outlineLevel="1"/>
    <col min="95" max="96" width="3.85546875" customWidth="1" outlineLevel="1"/>
    <col min="97" max="97" width="5" style="7" customWidth="1" outlineLevel="1"/>
    <col min="98" max="99" width="3.85546875" customWidth="1" outlineLevel="1"/>
    <col min="100" max="100" width="5" style="7" customWidth="1" outlineLevel="1"/>
    <col min="101" max="102" width="3.85546875" customWidth="1" outlineLevel="1"/>
    <col min="103" max="103" width="5" style="7" customWidth="1" outlineLevel="1"/>
    <col min="104" max="105" width="3.85546875" customWidth="1" outlineLevel="1"/>
    <col min="106" max="106" width="5" style="7" customWidth="1" outlineLevel="1"/>
    <col min="107" max="108" width="3.85546875" customWidth="1" outlineLevel="1"/>
    <col min="109" max="109" width="5" style="7" customWidth="1" outlineLevel="1"/>
    <col min="110" max="111" width="3.85546875" customWidth="1" outlineLevel="1"/>
    <col min="112" max="112" width="5" style="7" customWidth="1" outlineLevel="1"/>
    <col min="113" max="114" width="3.85546875" customWidth="1" outlineLevel="1"/>
    <col min="115" max="115" width="5" style="7" customWidth="1" outlineLevel="1"/>
    <col min="116" max="117" width="3.85546875" customWidth="1" outlineLevel="1"/>
    <col min="118" max="118" width="5" style="7" customWidth="1" outlineLevel="1"/>
    <col min="119" max="120" width="3.85546875" customWidth="1" outlineLevel="1"/>
    <col min="121" max="121" width="5" style="7" customWidth="1" outlineLevel="1"/>
    <col min="122" max="123" width="3.85546875" customWidth="1" outlineLevel="1"/>
    <col min="124" max="124" width="5" style="7" customWidth="1" outlineLevel="1"/>
    <col min="125" max="126" width="3.85546875" customWidth="1" outlineLevel="1"/>
    <col min="127" max="127" width="5" style="7" customWidth="1" outlineLevel="1"/>
    <col min="128" max="129" width="3.85546875" customWidth="1" outlineLevel="1"/>
    <col min="130" max="130" width="5" style="7" customWidth="1" outlineLevel="1"/>
    <col min="131" max="132" width="3.85546875" customWidth="1" outlineLevel="1"/>
    <col min="133" max="133" width="5" style="7" customWidth="1" outlineLevel="1"/>
    <col min="134" max="135" width="3.85546875" customWidth="1" outlineLevel="1"/>
    <col min="136" max="136" width="5" style="7" customWidth="1" outlineLevel="1"/>
    <col min="137" max="138" width="3.85546875" customWidth="1" outlineLevel="1"/>
    <col min="139" max="139" width="5" style="7" customWidth="1" outlineLevel="1"/>
    <col min="140" max="140" width="11.42578125" customWidth="1"/>
  </cols>
  <sheetData>
    <row r="1" spans="1:139" ht="13.5" thickBot="1">
      <c r="A1" s="302" t="s">
        <v>161</v>
      </c>
      <c r="B1" s="302"/>
      <c r="C1" s="302"/>
      <c r="D1" s="302"/>
      <c r="E1" s="301" t="str">
        <f>HYPERLINK("http://schmidt-sielex.de/","www.schmidt-sielex.de")</f>
        <v>www.schmidt-sielex.de</v>
      </c>
      <c r="F1" s="301"/>
      <c r="G1" s="301"/>
      <c r="N1" s="246"/>
      <c r="O1" s="246" t="s">
        <v>162</v>
      </c>
      <c r="P1" s="7">
        <f>Punktsystem!B6</f>
        <v>1</v>
      </c>
      <c r="T1" s="9" t="s">
        <v>38</v>
      </c>
    </row>
    <row r="2" spans="1:139" ht="13.5" thickBot="1">
      <c r="H2" s="7"/>
      <c r="I2" s="7"/>
      <c r="K2" s="7"/>
      <c r="L2" s="7"/>
      <c r="N2" s="185"/>
      <c r="O2" s="246" t="s">
        <v>163</v>
      </c>
      <c r="P2" s="7">
        <f>Punktsystem!B5</f>
        <v>3</v>
      </c>
      <c r="Q2" s="7"/>
      <c r="R2" s="101"/>
      <c r="S2" s="101"/>
      <c r="U2" s="3" t="s">
        <v>27</v>
      </c>
      <c r="V2" s="228">
        <f>SUM(V4:V54)</f>
        <v>45</v>
      </c>
      <c r="W2" s="229"/>
      <c r="X2" s="229"/>
      <c r="Y2" s="228">
        <f>SUM(Y4:Y54)</f>
        <v>0</v>
      </c>
      <c r="Z2" s="229"/>
      <c r="AA2" s="229"/>
      <c r="AB2" s="228">
        <f>SUM(AB4:AB54)</f>
        <v>0</v>
      </c>
      <c r="AC2" s="229"/>
      <c r="AD2" s="229"/>
      <c r="AE2" s="228">
        <f>SUM(AE4:AE54)</f>
        <v>0</v>
      </c>
      <c r="AF2" s="229"/>
      <c r="AG2" s="229"/>
      <c r="AH2" s="228">
        <f>SUM(AH4:AH54)</f>
        <v>0</v>
      </c>
      <c r="AI2" s="229"/>
      <c r="AJ2" s="229"/>
      <c r="AK2" s="228">
        <f>SUM(AK4:AK54)</f>
        <v>0</v>
      </c>
      <c r="AL2" s="229"/>
      <c r="AM2" s="229"/>
      <c r="AN2" s="228">
        <f>SUM(AN4:AN54)</f>
        <v>0</v>
      </c>
      <c r="AO2" s="229"/>
      <c r="AP2" s="229"/>
      <c r="AQ2" s="228">
        <f>SUM(AQ4:AQ54)</f>
        <v>0</v>
      </c>
      <c r="AR2" s="229"/>
      <c r="AS2" s="229"/>
      <c r="AT2" s="228">
        <f>SUM(AT4:AT54)</f>
        <v>0</v>
      </c>
      <c r="AU2" s="229"/>
      <c r="AV2" s="229"/>
      <c r="AW2" s="228">
        <f>SUM(AW4:AW54)</f>
        <v>0</v>
      </c>
      <c r="AX2" s="229"/>
      <c r="AY2" s="229"/>
      <c r="AZ2" s="228">
        <f>SUM(AZ4:AZ54)</f>
        <v>0</v>
      </c>
      <c r="BA2" s="229"/>
      <c r="BB2" s="229"/>
      <c r="BC2" s="228">
        <f>SUM(BC4:BC54)</f>
        <v>0</v>
      </c>
      <c r="BD2" s="229"/>
      <c r="BE2" s="229"/>
      <c r="BF2" s="228">
        <f>SUM(BF4:BF54)</f>
        <v>0</v>
      </c>
      <c r="BG2" s="229"/>
      <c r="BH2" s="229"/>
      <c r="BI2" s="228">
        <f>SUM(BI4:BI54)</f>
        <v>0</v>
      </c>
      <c r="BJ2" s="229"/>
      <c r="BK2" s="229"/>
      <c r="BL2" s="228">
        <f>SUM(BL4:BL54)</f>
        <v>0</v>
      </c>
      <c r="BM2" s="229"/>
      <c r="BN2" s="229"/>
      <c r="BO2" s="228">
        <f>SUM(BO4:BO54)</f>
        <v>0</v>
      </c>
      <c r="BP2" s="229"/>
      <c r="BQ2" s="229"/>
      <c r="BR2" s="228">
        <f>SUM(BR4:BR54)</f>
        <v>0</v>
      </c>
      <c r="BS2" s="229"/>
      <c r="BT2" s="229"/>
      <c r="BU2" s="228">
        <f>SUM(BU4:BU54)</f>
        <v>0</v>
      </c>
      <c r="BV2" s="229"/>
      <c r="BW2" s="229"/>
      <c r="BX2" s="228">
        <f>SUM(BX4:BX54)</f>
        <v>0</v>
      </c>
      <c r="BY2" s="229"/>
      <c r="BZ2" s="229"/>
      <c r="CA2" s="228">
        <f>SUM(CA4:CA54)</f>
        <v>0</v>
      </c>
      <c r="CB2" s="229"/>
      <c r="CC2" s="229"/>
      <c r="CD2" s="228">
        <f>SUM(CD4:CD54)</f>
        <v>0</v>
      </c>
      <c r="CE2" s="229"/>
      <c r="CF2" s="229"/>
      <c r="CG2" s="228">
        <f>SUM(CG4:CG54)</f>
        <v>0</v>
      </c>
      <c r="CH2" s="229"/>
      <c r="CI2" s="229"/>
      <c r="CJ2" s="228">
        <f>SUM(CJ4:CJ54)</f>
        <v>0</v>
      </c>
      <c r="CK2" s="229"/>
      <c r="CL2" s="229"/>
      <c r="CM2" s="228">
        <f>SUM(CM4:CM54)</f>
        <v>0</v>
      </c>
      <c r="CN2" s="229"/>
      <c r="CO2" s="229"/>
      <c r="CP2" s="228">
        <f>SUM(CP4:CP54)</f>
        <v>0</v>
      </c>
      <c r="CQ2" s="229"/>
      <c r="CR2" s="229"/>
      <c r="CS2" s="228">
        <f>SUM(CS4:CS54)</f>
        <v>0</v>
      </c>
      <c r="CT2" s="229"/>
      <c r="CU2" s="229"/>
      <c r="CV2" s="228">
        <f>SUM(CV4:CV54)</f>
        <v>0</v>
      </c>
      <c r="CW2" s="229"/>
      <c r="CX2" s="229"/>
      <c r="CY2" s="228">
        <f>SUM(CY4:CY54)</f>
        <v>0</v>
      </c>
      <c r="CZ2" s="229"/>
      <c r="DA2" s="229"/>
      <c r="DB2" s="228">
        <f>SUM(DB4:DB54)</f>
        <v>0</v>
      </c>
      <c r="DC2" s="229"/>
      <c r="DD2" s="229"/>
      <c r="DE2" s="228">
        <f>SUM(DE4:DE54)</f>
        <v>0</v>
      </c>
      <c r="DF2" s="229"/>
      <c r="DG2" s="229"/>
      <c r="DH2" s="228">
        <f>SUM(DH4:DH54)</f>
        <v>0</v>
      </c>
      <c r="DI2" s="229"/>
      <c r="DJ2" s="229"/>
      <c r="DK2" s="228">
        <f>SUM(DK4:DK54)</f>
        <v>0</v>
      </c>
      <c r="DL2" s="229"/>
      <c r="DM2" s="229"/>
      <c r="DN2" s="228">
        <f>SUM(DN4:DN54)</f>
        <v>0</v>
      </c>
      <c r="DO2" s="229"/>
      <c r="DP2" s="229"/>
      <c r="DQ2" s="228">
        <f>SUM(DQ4:DQ54)</f>
        <v>0</v>
      </c>
      <c r="DR2" s="229"/>
      <c r="DS2" s="229"/>
      <c r="DT2" s="228">
        <f>SUM(DT4:DT54)</f>
        <v>0</v>
      </c>
      <c r="DU2" s="229"/>
      <c r="DV2" s="229"/>
      <c r="DW2" s="228">
        <f>SUM(DW4:DW54)</f>
        <v>0</v>
      </c>
      <c r="DX2" s="229"/>
      <c r="DY2" s="229"/>
      <c r="DZ2" s="228">
        <f>SUM(DZ4:DZ54)</f>
        <v>0</v>
      </c>
      <c r="EA2" s="229"/>
      <c r="EB2" s="229"/>
      <c r="EC2" s="228">
        <f>SUM(EC4:EC54)</f>
        <v>0</v>
      </c>
      <c r="ED2" s="229"/>
      <c r="EE2" s="229"/>
      <c r="EF2" s="228">
        <f>SUM(EF4:EF54)</f>
        <v>0</v>
      </c>
      <c r="EG2" s="229"/>
      <c r="EH2" s="229"/>
      <c r="EI2" s="228">
        <f>SUM(EI4:EI54)</f>
        <v>0</v>
      </c>
    </row>
    <row r="3" spans="1:139" s="2" customFormat="1" ht="78" customHeight="1" thickBot="1">
      <c r="A3" s="119"/>
      <c r="B3" s="127"/>
      <c r="C3" s="56" t="s">
        <v>1</v>
      </c>
      <c r="D3" s="160" t="s">
        <v>42</v>
      </c>
      <c r="E3" s="47"/>
      <c r="F3" s="52" t="s">
        <v>70</v>
      </c>
      <c r="G3" s="57"/>
      <c r="H3" s="47"/>
      <c r="I3" s="81" t="s">
        <v>2</v>
      </c>
      <c r="J3" s="58"/>
      <c r="K3" s="5"/>
      <c r="L3" s="4" t="s">
        <v>5</v>
      </c>
      <c r="M3" s="6"/>
      <c r="N3" s="36"/>
      <c r="O3" s="36"/>
      <c r="P3" s="36" t="s">
        <v>53</v>
      </c>
      <c r="Q3" s="36"/>
      <c r="R3" s="102"/>
      <c r="S3" s="103"/>
      <c r="T3" s="297" t="s">
        <v>164</v>
      </c>
      <c r="U3" s="298"/>
      <c r="V3" s="217" t="s">
        <v>5</v>
      </c>
      <c r="W3" s="297" t="s">
        <v>165</v>
      </c>
      <c r="X3" s="298"/>
      <c r="Y3" s="217" t="s">
        <v>5</v>
      </c>
      <c r="Z3" s="297" t="s">
        <v>166</v>
      </c>
      <c r="AA3" s="298"/>
      <c r="AB3" s="217" t="s">
        <v>5</v>
      </c>
      <c r="AC3" s="297" t="s">
        <v>167</v>
      </c>
      <c r="AD3" s="298"/>
      <c r="AE3" s="217" t="s">
        <v>5</v>
      </c>
      <c r="AF3" s="297" t="s">
        <v>39</v>
      </c>
      <c r="AG3" s="298"/>
      <c r="AH3" s="217" t="s">
        <v>5</v>
      </c>
      <c r="AI3" s="297"/>
      <c r="AJ3" s="298"/>
      <c r="AK3" s="217" t="s">
        <v>5</v>
      </c>
      <c r="AL3" s="297"/>
      <c r="AM3" s="298"/>
      <c r="AN3" s="217" t="s">
        <v>5</v>
      </c>
      <c r="AO3" s="297"/>
      <c r="AP3" s="298"/>
      <c r="AQ3" s="217" t="s">
        <v>5</v>
      </c>
      <c r="AR3" s="297"/>
      <c r="AS3" s="298"/>
      <c r="AT3" s="217" t="s">
        <v>5</v>
      </c>
      <c r="AU3" s="297"/>
      <c r="AV3" s="298"/>
      <c r="AW3" s="217" t="s">
        <v>5</v>
      </c>
      <c r="AX3" s="297"/>
      <c r="AY3" s="298"/>
      <c r="AZ3" s="217" t="s">
        <v>5</v>
      </c>
      <c r="BA3" s="297"/>
      <c r="BB3" s="298"/>
      <c r="BC3" s="217" t="s">
        <v>5</v>
      </c>
      <c r="BD3" s="297"/>
      <c r="BE3" s="298"/>
      <c r="BF3" s="217" t="s">
        <v>5</v>
      </c>
      <c r="BG3" s="297"/>
      <c r="BH3" s="298"/>
      <c r="BI3" s="217" t="s">
        <v>5</v>
      </c>
      <c r="BJ3" s="297"/>
      <c r="BK3" s="298"/>
      <c r="BL3" s="217" t="s">
        <v>5</v>
      </c>
      <c r="BM3" s="297"/>
      <c r="BN3" s="298"/>
      <c r="BO3" s="217" t="s">
        <v>5</v>
      </c>
      <c r="BP3" s="297"/>
      <c r="BQ3" s="298"/>
      <c r="BR3" s="217" t="s">
        <v>5</v>
      </c>
      <c r="BS3" s="297"/>
      <c r="BT3" s="298"/>
      <c r="BU3" s="217" t="s">
        <v>5</v>
      </c>
      <c r="BV3" s="297"/>
      <c r="BW3" s="298"/>
      <c r="BX3" s="217" t="s">
        <v>5</v>
      </c>
      <c r="BY3" s="297"/>
      <c r="BZ3" s="298"/>
      <c r="CA3" s="217" t="s">
        <v>5</v>
      </c>
      <c r="CB3" s="297"/>
      <c r="CC3" s="298"/>
      <c r="CD3" s="217" t="s">
        <v>5</v>
      </c>
      <c r="CE3" s="297"/>
      <c r="CF3" s="298"/>
      <c r="CG3" s="217" t="s">
        <v>5</v>
      </c>
      <c r="CH3" s="297"/>
      <c r="CI3" s="298"/>
      <c r="CJ3" s="217" t="s">
        <v>5</v>
      </c>
      <c r="CK3" s="297"/>
      <c r="CL3" s="298"/>
      <c r="CM3" s="217" t="s">
        <v>5</v>
      </c>
      <c r="CN3" s="297"/>
      <c r="CO3" s="298"/>
      <c r="CP3" s="217" t="s">
        <v>5</v>
      </c>
      <c r="CQ3" s="297"/>
      <c r="CR3" s="298"/>
      <c r="CS3" s="217" t="s">
        <v>5</v>
      </c>
      <c r="CT3" s="297"/>
      <c r="CU3" s="298"/>
      <c r="CV3" s="217" t="s">
        <v>5</v>
      </c>
      <c r="CW3" s="297"/>
      <c r="CX3" s="298"/>
      <c r="CY3" s="217" t="s">
        <v>5</v>
      </c>
      <c r="CZ3" s="297"/>
      <c r="DA3" s="298"/>
      <c r="DB3" s="217" t="s">
        <v>5</v>
      </c>
      <c r="DC3" s="297"/>
      <c r="DD3" s="298"/>
      <c r="DE3" s="217" t="s">
        <v>5</v>
      </c>
      <c r="DF3" s="297"/>
      <c r="DG3" s="298"/>
      <c r="DH3" s="217" t="s">
        <v>5</v>
      </c>
      <c r="DI3" s="297"/>
      <c r="DJ3" s="298"/>
      <c r="DK3" s="217" t="s">
        <v>5</v>
      </c>
      <c r="DL3" s="297"/>
      <c r="DM3" s="298"/>
      <c r="DN3" s="217" t="s">
        <v>5</v>
      </c>
      <c r="DO3" s="297"/>
      <c r="DP3" s="298"/>
      <c r="DQ3" s="217" t="s">
        <v>5</v>
      </c>
      <c r="DR3" s="297"/>
      <c r="DS3" s="298"/>
      <c r="DT3" s="217" t="s">
        <v>5</v>
      </c>
      <c r="DU3" s="297"/>
      <c r="DV3" s="298"/>
      <c r="DW3" s="217" t="s">
        <v>5</v>
      </c>
      <c r="DX3" s="297"/>
      <c r="DY3" s="298"/>
      <c r="DZ3" s="217" t="s">
        <v>5</v>
      </c>
      <c r="EA3" s="297"/>
      <c r="EB3" s="298"/>
      <c r="EC3" s="217" t="s">
        <v>5</v>
      </c>
      <c r="ED3" s="297"/>
      <c r="EE3" s="298"/>
      <c r="EF3" s="217" t="s">
        <v>5</v>
      </c>
      <c r="EG3" s="297"/>
      <c r="EH3" s="298"/>
      <c r="EI3" s="217" t="s">
        <v>5</v>
      </c>
    </row>
    <row r="4" spans="1:139">
      <c r="A4" s="300" t="s">
        <v>41</v>
      </c>
      <c r="B4" s="128">
        <f>B3+1</f>
        <v>1</v>
      </c>
      <c r="C4" s="144">
        <f>Stammdaten!H41</f>
        <v>42531.875</v>
      </c>
      <c r="D4" s="161" t="str">
        <f>CHAR(64+LEFT(P4))</f>
        <v>A</v>
      </c>
      <c r="E4" s="148" t="str">
        <f>Stammdaten!F41</f>
        <v>Frankreich</v>
      </c>
      <c r="F4" s="13" t="s">
        <v>4</v>
      </c>
      <c r="G4" s="150" t="str">
        <f>Stammdaten!G41</f>
        <v>Rumänien</v>
      </c>
      <c r="H4" s="59">
        <v>2</v>
      </c>
      <c r="I4" s="276" t="s">
        <v>3</v>
      </c>
      <c r="J4" s="61">
        <v>1</v>
      </c>
      <c r="K4" s="3">
        <f>IF(H4="","x",IF(H4&gt;J4,3,IF(H4=J4,1,0)))</f>
        <v>3</v>
      </c>
      <c r="L4" s="1" t="s">
        <v>3</v>
      </c>
      <c r="M4" s="7">
        <f>IF(H4="","x",IF(H4&lt;J4,3,IF(H4=J4,1,0)))</f>
        <v>0</v>
      </c>
      <c r="N4" s="37" t="str">
        <f>CONCATENATE(E4,K4)</f>
        <v>Frankreich3</v>
      </c>
      <c r="O4" s="37" t="str">
        <f>CONCATENATE(G4,M4)</f>
        <v>Rumänien0</v>
      </c>
      <c r="P4" s="37" t="str">
        <f>Stammdaten!D41&amp;Stammdaten!E41</f>
        <v>1112</v>
      </c>
      <c r="Q4" s="37">
        <f>IF($H4&gt;$J4,1,IF($H4&lt;$J4,2,0))</f>
        <v>1</v>
      </c>
      <c r="T4" s="66">
        <v>2</v>
      </c>
      <c r="U4" s="67">
        <v>0</v>
      </c>
      <c r="V4" s="216">
        <f>IF(OR($J4="",U4=""),"",SUM(Tipppunkte!T4:V4))</f>
        <v>1.5</v>
      </c>
      <c r="W4" s="66"/>
      <c r="X4" s="67"/>
      <c r="Y4" s="216" t="str">
        <f>IF(OR($J4="",X4=""),"",SUM(Tipppunkte!W4:Y4))</f>
        <v/>
      </c>
      <c r="Z4" s="66"/>
      <c r="AA4" s="67"/>
      <c r="AB4" s="216" t="str">
        <f>IF(OR($J4="",AA4=""),"",SUM(Tipppunkte!Z4:AB4))</f>
        <v/>
      </c>
      <c r="AC4" s="66"/>
      <c r="AD4" s="67"/>
      <c r="AE4" s="216" t="str">
        <f>IF(OR($J4="",AD4=""),"",SUM(Tipppunkte!AC4:AE4))</f>
        <v/>
      </c>
      <c r="AF4" s="66"/>
      <c r="AG4" s="67"/>
      <c r="AH4" s="216" t="str">
        <f>IF(OR($J4="",AG4=""),"",SUM(Tipppunkte!AF4:AH4))</f>
        <v/>
      </c>
      <c r="AI4" s="66"/>
      <c r="AJ4" s="67"/>
      <c r="AK4" s="216" t="str">
        <f>IF(OR($J4="",AJ4=""),"",SUM(Tipppunkte!AI4:AK4))</f>
        <v/>
      </c>
      <c r="AL4" s="66"/>
      <c r="AM4" s="67"/>
      <c r="AN4" s="216" t="str">
        <f>IF(OR($J4="",AM4=""),"",SUM(Tipppunkte!AL4:AN4))</f>
        <v/>
      </c>
      <c r="AO4" s="66"/>
      <c r="AP4" s="67"/>
      <c r="AQ4" s="216" t="str">
        <f>IF(OR($J4="",AP4=""),"",SUM(Tipppunkte!AO4:AQ4))</f>
        <v/>
      </c>
      <c r="AR4" s="66"/>
      <c r="AS4" s="67"/>
      <c r="AT4" s="216" t="str">
        <f>IF(OR($J4="",AS4=""),"",SUM(Tipppunkte!AR4:AT4))</f>
        <v/>
      </c>
      <c r="AU4" s="66"/>
      <c r="AV4" s="67"/>
      <c r="AW4" s="216" t="str">
        <f>IF(OR($J4="",AV4=""),"",SUM(Tipppunkte!AU4:AW4))</f>
        <v/>
      </c>
      <c r="AX4" s="66"/>
      <c r="AY4" s="67"/>
      <c r="AZ4" s="216" t="str">
        <f>IF(OR($J4="",AY4=""),"",SUM(Tipppunkte!AX4:AZ4))</f>
        <v/>
      </c>
      <c r="BA4" s="66"/>
      <c r="BB4" s="67"/>
      <c r="BC4" s="216" t="str">
        <f>IF(OR($J4="",BB4=""),"",SUM(Tipppunkte!BA4:BC4))</f>
        <v/>
      </c>
      <c r="BD4" s="66"/>
      <c r="BE4" s="67"/>
      <c r="BF4" s="216" t="str">
        <f>IF(OR($J4="",BE4=""),"",SUM(Tipppunkte!BD4:BF4))</f>
        <v/>
      </c>
      <c r="BG4" s="66"/>
      <c r="BH4" s="67"/>
      <c r="BI4" s="216" t="str">
        <f>IF(OR($J4="",BH4=""),"",SUM(Tipppunkte!BG4:BI4))</f>
        <v/>
      </c>
      <c r="BJ4" s="66"/>
      <c r="BK4" s="67"/>
      <c r="BL4" s="216" t="str">
        <f>IF(OR($J4="",BK4=""),"",SUM(Tipppunkte!BJ4:BL4))</f>
        <v/>
      </c>
      <c r="BM4" s="66"/>
      <c r="BN4" s="67"/>
      <c r="BO4" s="216" t="str">
        <f>IF(OR($J4="",BN4=""),"",SUM(Tipppunkte!BM4:BO4))</f>
        <v/>
      </c>
      <c r="BP4" s="66"/>
      <c r="BQ4" s="67"/>
      <c r="BR4" s="216" t="str">
        <f>IF(OR($J4="",BQ4=""),"",SUM(Tipppunkte!BP4:BR4))</f>
        <v/>
      </c>
      <c r="BS4" s="66"/>
      <c r="BT4" s="67"/>
      <c r="BU4" s="216" t="str">
        <f>IF(OR($J4="",BT4=""),"",SUM(Tipppunkte!BS4:BU4))</f>
        <v/>
      </c>
      <c r="BV4" s="66"/>
      <c r="BW4" s="67"/>
      <c r="BX4" s="216" t="str">
        <f>IF(OR($J4="",BW4=""),"",SUM(Tipppunkte!BV4:BX4))</f>
        <v/>
      </c>
      <c r="BY4" s="66"/>
      <c r="BZ4" s="67"/>
      <c r="CA4" s="216" t="str">
        <f>IF(OR($J4="",BZ4=""),"",SUM(Tipppunkte!BY4:CA4))</f>
        <v/>
      </c>
      <c r="CB4" s="66"/>
      <c r="CC4" s="67"/>
      <c r="CD4" s="216" t="str">
        <f>IF(OR($J4="",CC4=""),"",SUM(Tipppunkte!CB4:CD4))</f>
        <v/>
      </c>
      <c r="CE4" s="66"/>
      <c r="CF4" s="67"/>
      <c r="CG4" s="216" t="str">
        <f>IF(OR($J4="",CF4=""),"",SUM(Tipppunkte!CE4:CG4))</f>
        <v/>
      </c>
      <c r="CH4" s="66"/>
      <c r="CI4" s="67"/>
      <c r="CJ4" s="216" t="str">
        <f>IF(OR($J4="",CI4=""),"",SUM(Tipppunkte!CH4:CJ4))</f>
        <v/>
      </c>
      <c r="CK4" s="66"/>
      <c r="CL4" s="67"/>
      <c r="CM4" s="216" t="str">
        <f>IF(OR($J4="",CL4=""),"",SUM(Tipppunkte!CK4:CM4))</f>
        <v/>
      </c>
      <c r="CN4" s="66"/>
      <c r="CO4" s="67"/>
      <c r="CP4" s="216" t="str">
        <f>IF(OR($J4="",CO4=""),"",SUM(Tipppunkte!CN4:CP4))</f>
        <v/>
      </c>
      <c r="CQ4" s="66"/>
      <c r="CR4" s="67"/>
      <c r="CS4" s="216" t="str">
        <f>IF(OR($J4="",CR4=""),"",SUM(Tipppunkte!CQ4:CS4))</f>
        <v/>
      </c>
      <c r="CT4" s="66"/>
      <c r="CU4" s="67"/>
      <c r="CV4" s="216" t="str">
        <f>IF(OR($J4="",CU4=""),"",SUM(Tipppunkte!CT4:CV4))</f>
        <v/>
      </c>
      <c r="CW4" s="66"/>
      <c r="CX4" s="67"/>
      <c r="CY4" s="216" t="str">
        <f>IF(OR($J4="",CX4=""),"",SUM(Tipppunkte!CW4:CY4))</f>
        <v/>
      </c>
      <c r="CZ4" s="66"/>
      <c r="DA4" s="67"/>
      <c r="DB4" s="216" t="str">
        <f>IF(OR($J4="",DA4=""),"",SUM(Tipppunkte!CZ4:DB4))</f>
        <v/>
      </c>
      <c r="DC4" s="66"/>
      <c r="DD4" s="67"/>
      <c r="DE4" s="216" t="str">
        <f>IF(OR($J4="",DD4=""),"",SUM(Tipppunkte!DC4:DE4))</f>
        <v/>
      </c>
      <c r="DF4" s="66"/>
      <c r="DG4" s="67"/>
      <c r="DH4" s="216" t="str">
        <f>IF(OR($J4="",DG4=""),"",SUM(Tipppunkte!DF4:DH4))</f>
        <v/>
      </c>
      <c r="DI4" s="66"/>
      <c r="DJ4" s="67"/>
      <c r="DK4" s="216" t="str">
        <f>IF(OR($J4="",DJ4=""),"",SUM(Tipppunkte!DI4:DK4))</f>
        <v/>
      </c>
      <c r="DL4" s="66"/>
      <c r="DM4" s="67"/>
      <c r="DN4" s="216" t="str">
        <f>IF(OR($J4="",DM4=""),"",SUM(Tipppunkte!DL4:DN4))</f>
        <v/>
      </c>
      <c r="DO4" s="66"/>
      <c r="DP4" s="67"/>
      <c r="DQ4" s="216" t="str">
        <f>IF(OR($J4="",DP4=""),"",SUM(Tipppunkte!DO4:DQ4))</f>
        <v/>
      </c>
      <c r="DR4" s="66"/>
      <c r="DS4" s="67"/>
      <c r="DT4" s="216" t="str">
        <f>IF(OR($J4="",DS4=""),"",SUM(Tipppunkte!DR4:DT4))</f>
        <v/>
      </c>
      <c r="DU4" s="66"/>
      <c r="DV4" s="67"/>
      <c r="DW4" s="216" t="str">
        <f>IF(OR($J4="",DV4=""),"",SUM(Tipppunkte!DU4:DW4))</f>
        <v/>
      </c>
      <c r="DX4" s="66"/>
      <c r="DY4" s="67"/>
      <c r="DZ4" s="216" t="str">
        <f>IF(OR($J4="",DY4=""),"",SUM(Tipppunkte!DX4:DZ4))</f>
        <v/>
      </c>
      <c r="EA4" s="66"/>
      <c r="EB4" s="67"/>
      <c r="EC4" s="216" t="str">
        <f>IF(OR($J4="",EB4=""),"",SUM(Tipppunkte!EA4:EC4))</f>
        <v/>
      </c>
      <c r="ED4" s="66"/>
      <c r="EE4" s="67"/>
      <c r="EF4" s="216" t="str">
        <f>IF(OR($J4="",EE4=""),"",SUM(Tipppunkte!ED4:EF4))</f>
        <v/>
      </c>
      <c r="EG4" s="66"/>
      <c r="EH4" s="67"/>
      <c r="EI4" s="216" t="str">
        <f>IF(OR($J4="",EH4=""),"",SUM(Tipppunkte!EG4:EI4))</f>
        <v/>
      </c>
    </row>
    <row r="5" spans="1:139">
      <c r="A5" s="300"/>
      <c r="B5" s="128">
        <f t="shared" ref="B5:B39" si="0">B4+1</f>
        <v>2</v>
      </c>
      <c r="C5" s="144">
        <f>Stammdaten!H42</f>
        <v>42532.625</v>
      </c>
      <c r="D5" s="161" t="str">
        <f t="shared" ref="D5:D39" si="1">CHAR(64+LEFT(P5))</f>
        <v>A</v>
      </c>
      <c r="E5" s="148" t="str">
        <f>Stammdaten!F42</f>
        <v>Albanien</v>
      </c>
      <c r="F5" s="13" t="s">
        <v>4</v>
      </c>
      <c r="G5" s="150" t="str">
        <f>Stammdaten!G42</f>
        <v>Schweiz</v>
      </c>
      <c r="H5" s="59">
        <v>0</v>
      </c>
      <c r="I5" s="13" t="s">
        <v>3</v>
      </c>
      <c r="J5" s="61">
        <v>1</v>
      </c>
      <c r="K5" s="3">
        <f t="shared" ref="K5:K54" si="2">IF(H5="","x",IF(H5&gt;J5,3,IF(H5=J5,1,0)))</f>
        <v>0</v>
      </c>
      <c r="L5" s="1" t="s">
        <v>3</v>
      </c>
      <c r="M5" s="7">
        <f t="shared" ref="M5:M54" si="3">IF(H5="","x",IF(H5&lt;J5,3,IF(H5=J5,1,0)))</f>
        <v>3</v>
      </c>
      <c r="N5" s="37" t="str">
        <f t="shared" ref="N5:N54" si="4">CONCATENATE(E5,K5)</f>
        <v>Albanien0</v>
      </c>
      <c r="O5" s="37" t="str">
        <f t="shared" ref="O5:O54" si="5">CONCATENATE(G5,M5)</f>
        <v>Schweiz3</v>
      </c>
      <c r="P5" s="37" t="str">
        <f>Stammdaten!D42&amp;Stammdaten!E42</f>
        <v>1314</v>
      </c>
      <c r="Q5" s="37">
        <f t="shared" ref="Q5:Q54" si="6">IF($H5&gt;$J5,1,IF($H5&lt;$J5,2,0))</f>
        <v>2</v>
      </c>
      <c r="T5" s="66">
        <v>1</v>
      </c>
      <c r="U5" s="67">
        <v>2</v>
      </c>
      <c r="V5" s="216">
        <f>IF(OR($J5="",U5=""),"",SUM(Tipppunkte!T5:V5))</f>
        <v>1.5</v>
      </c>
      <c r="W5" s="66"/>
      <c r="X5" s="67"/>
      <c r="Y5" s="216" t="str">
        <f>IF(OR($J5="",X5=""),"",SUM(Tipppunkte!W5:Y5))</f>
        <v/>
      </c>
      <c r="Z5" s="66"/>
      <c r="AA5" s="67"/>
      <c r="AB5" s="216" t="str">
        <f>IF(OR($J5="",AA5=""),"",SUM(Tipppunkte!Z5:AB5))</f>
        <v/>
      </c>
      <c r="AC5" s="66"/>
      <c r="AD5" s="67"/>
      <c r="AE5" s="216" t="str">
        <f>IF(OR($J5="",AD5=""),"",SUM(Tipppunkte!AC5:AE5))</f>
        <v/>
      </c>
      <c r="AF5" s="66"/>
      <c r="AG5" s="67"/>
      <c r="AH5" s="216" t="str">
        <f>IF(OR($J5="",AG5=""),"",SUM(Tipppunkte!AF5:AH5))</f>
        <v/>
      </c>
      <c r="AI5" s="66"/>
      <c r="AJ5" s="67"/>
      <c r="AK5" s="216" t="str">
        <f>IF(OR($J5="",AJ5=""),"",SUM(Tipppunkte!AI5:AK5))</f>
        <v/>
      </c>
      <c r="AL5" s="66"/>
      <c r="AM5" s="67"/>
      <c r="AN5" s="216" t="str">
        <f>IF(OR($J5="",AM5=""),"",SUM(Tipppunkte!AL5:AN5))</f>
        <v/>
      </c>
      <c r="AO5" s="66"/>
      <c r="AP5" s="67"/>
      <c r="AQ5" s="216" t="str">
        <f>IF(OR($J5="",AP5=""),"",SUM(Tipppunkte!AO5:AQ5))</f>
        <v/>
      </c>
      <c r="AR5" s="66"/>
      <c r="AS5" s="67"/>
      <c r="AT5" s="216" t="str">
        <f>IF(OR($J5="",AS5=""),"",SUM(Tipppunkte!AR5:AT5))</f>
        <v/>
      </c>
      <c r="AU5" s="66"/>
      <c r="AV5" s="67"/>
      <c r="AW5" s="216" t="str">
        <f>IF(OR($J5="",AV5=""),"",SUM(Tipppunkte!AU5:AW5))</f>
        <v/>
      </c>
      <c r="AX5" s="66"/>
      <c r="AY5" s="67"/>
      <c r="AZ5" s="216" t="str">
        <f>IF(OR($J5="",AY5=""),"",SUM(Tipppunkte!AX5:AZ5))</f>
        <v/>
      </c>
      <c r="BA5" s="66"/>
      <c r="BB5" s="67"/>
      <c r="BC5" s="216" t="str">
        <f>IF(OR($J5="",BB5=""),"",SUM(Tipppunkte!BA5:BC5))</f>
        <v/>
      </c>
      <c r="BD5" s="66"/>
      <c r="BE5" s="67"/>
      <c r="BF5" s="216" t="str">
        <f>IF(OR($J5="",BE5=""),"",SUM(Tipppunkte!BD5:BF5))</f>
        <v/>
      </c>
      <c r="BG5" s="66"/>
      <c r="BH5" s="67"/>
      <c r="BI5" s="216" t="str">
        <f>IF(OR($J5="",BH5=""),"",SUM(Tipppunkte!BG5:BI5))</f>
        <v/>
      </c>
      <c r="BJ5" s="66"/>
      <c r="BK5" s="67"/>
      <c r="BL5" s="216" t="str">
        <f>IF(OR($J5="",BK5=""),"",SUM(Tipppunkte!BJ5:BL5))</f>
        <v/>
      </c>
      <c r="BM5" s="66"/>
      <c r="BN5" s="67"/>
      <c r="BO5" s="216" t="str">
        <f>IF(OR($J5="",BN5=""),"",SUM(Tipppunkte!BM5:BO5))</f>
        <v/>
      </c>
      <c r="BP5" s="66"/>
      <c r="BQ5" s="67"/>
      <c r="BR5" s="216" t="str">
        <f>IF(OR($J5="",BQ5=""),"",SUM(Tipppunkte!BP5:BR5))</f>
        <v/>
      </c>
      <c r="BS5" s="66"/>
      <c r="BT5" s="67"/>
      <c r="BU5" s="216" t="str">
        <f>IF(OR($J5="",BT5=""),"",SUM(Tipppunkte!BS5:BU5))</f>
        <v/>
      </c>
      <c r="BV5" s="66"/>
      <c r="BW5" s="67"/>
      <c r="BX5" s="216" t="str">
        <f>IF(OR($J5="",BW5=""),"",SUM(Tipppunkte!BV5:BX5))</f>
        <v/>
      </c>
      <c r="BY5" s="66"/>
      <c r="BZ5" s="67"/>
      <c r="CA5" s="216" t="str">
        <f>IF(OR($J5="",BZ5=""),"",SUM(Tipppunkte!BY5:CA5))</f>
        <v/>
      </c>
      <c r="CB5" s="66"/>
      <c r="CC5" s="67"/>
      <c r="CD5" s="216" t="str">
        <f>IF(OR($J5="",CC5=""),"",SUM(Tipppunkte!CB5:CD5))</f>
        <v/>
      </c>
      <c r="CE5" s="66"/>
      <c r="CF5" s="67"/>
      <c r="CG5" s="216" t="str">
        <f>IF(OR($J5="",CF5=""),"",SUM(Tipppunkte!CE5:CG5))</f>
        <v/>
      </c>
      <c r="CH5" s="66"/>
      <c r="CI5" s="67"/>
      <c r="CJ5" s="216" t="str">
        <f>IF(OR($J5="",CI5=""),"",SUM(Tipppunkte!CH5:CJ5))</f>
        <v/>
      </c>
      <c r="CK5" s="66"/>
      <c r="CL5" s="67"/>
      <c r="CM5" s="216" t="str">
        <f>IF(OR($J5="",CL5=""),"",SUM(Tipppunkte!CK5:CM5))</f>
        <v/>
      </c>
      <c r="CN5" s="66"/>
      <c r="CO5" s="67"/>
      <c r="CP5" s="216" t="str">
        <f>IF(OR($J5="",CO5=""),"",SUM(Tipppunkte!CN5:CP5))</f>
        <v/>
      </c>
      <c r="CQ5" s="66"/>
      <c r="CR5" s="67"/>
      <c r="CS5" s="216" t="str">
        <f>IF(OR($J5="",CR5=""),"",SUM(Tipppunkte!CQ5:CS5))</f>
        <v/>
      </c>
      <c r="CT5" s="66"/>
      <c r="CU5" s="67"/>
      <c r="CV5" s="216" t="str">
        <f>IF(OR($J5="",CU5=""),"",SUM(Tipppunkte!CT5:CV5))</f>
        <v/>
      </c>
      <c r="CW5" s="66"/>
      <c r="CX5" s="67"/>
      <c r="CY5" s="216" t="str">
        <f>IF(OR($J5="",CX5=""),"",SUM(Tipppunkte!CW5:CY5))</f>
        <v/>
      </c>
      <c r="CZ5" s="66"/>
      <c r="DA5" s="67"/>
      <c r="DB5" s="216" t="str">
        <f>IF(OR($J5="",DA5=""),"",SUM(Tipppunkte!CZ5:DB5))</f>
        <v/>
      </c>
      <c r="DC5" s="66"/>
      <c r="DD5" s="67"/>
      <c r="DE5" s="216" t="str">
        <f>IF(OR($J5="",DD5=""),"",SUM(Tipppunkte!DC5:DE5))</f>
        <v/>
      </c>
      <c r="DF5" s="66"/>
      <c r="DG5" s="67"/>
      <c r="DH5" s="216" t="str">
        <f>IF(OR($J5="",DG5=""),"",SUM(Tipppunkte!DF5:DH5))</f>
        <v/>
      </c>
      <c r="DI5" s="66"/>
      <c r="DJ5" s="67"/>
      <c r="DK5" s="216" t="str">
        <f>IF(OR($J5="",DJ5=""),"",SUM(Tipppunkte!DI5:DK5))</f>
        <v/>
      </c>
      <c r="DL5" s="66"/>
      <c r="DM5" s="67"/>
      <c r="DN5" s="216" t="str">
        <f>IF(OR($J5="",DM5=""),"",SUM(Tipppunkte!DL5:DN5))</f>
        <v/>
      </c>
      <c r="DO5" s="66"/>
      <c r="DP5" s="67"/>
      <c r="DQ5" s="216" t="str">
        <f>IF(OR($J5="",DP5=""),"",SUM(Tipppunkte!DO5:DQ5))</f>
        <v/>
      </c>
      <c r="DR5" s="66"/>
      <c r="DS5" s="67"/>
      <c r="DT5" s="216" t="str">
        <f>IF(OR($J5="",DS5=""),"",SUM(Tipppunkte!DR5:DT5))</f>
        <v/>
      </c>
      <c r="DU5" s="66"/>
      <c r="DV5" s="67"/>
      <c r="DW5" s="216" t="str">
        <f>IF(OR($J5="",DV5=""),"",SUM(Tipppunkte!DU5:DW5))</f>
        <v/>
      </c>
      <c r="DX5" s="66"/>
      <c r="DY5" s="67"/>
      <c r="DZ5" s="216" t="str">
        <f>IF(OR($J5="",DY5=""),"",SUM(Tipppunkte!DX5:DZ5))</f>
        <v/>
      </c>
      <c r="EA5" s="66"/>
      <c r="EB5" s="67"/>
      <c r="EC5" s="216" t="str">
        <f>IF(OR($J5="",EB5=""),"",SUM(Tipppunkte!EA5:EC5))</f>
        <v/>
      </c>
      <c r="ED5" s="66"/>
      <c r="EE5" s="67"/>
      <c r="EF5" s="216" t="str">
        <f>IF(OR($J5="",EE5=""),"",SUM(Tipppunkte!ED5:EF5))</f>
        <v/>
      </c>
      <c r="EG5" s="66"/>
      <c r="EH5" s="67"/>
      <c r="EI5" s="216" t="str">
        <f>IF(OR($J5="",EH5=""),"",SUM(Tipppunkte!EG5:EI5))</f>
        <v/>
      </c>
    </row>
    <row r="6" spans="1:139">
      <c r="A6" s="300"/>
      <c r="B6" s="128">
        <f t="shared" si="0"/>
        <v>3</v>
      </c>
      <c r="C6" s="144">
        <f>Stammdaten!H43</f>
        <v>42532.75</v>
      </c>
      <c r="D6" s="161" t="str">
        <f t="shared" si="1"/>
        <v>B</v>
      </c>
      <c r="E6" s="148" t="str">
        <f>Stammdaten!F43</f>
        <v>Wales</v>
      </c>
      <c r="F6" s="13" t="s">
        <v>4</v>
      </c>
      <c r="G6" s="150" t="str">
        <f>Stammdaten!G43</f>
        <v>Slowakei</v>
      </c>
      <c r="H6" s="59">
        <v>2</v>
      </c>
      <c r="I6" s="13" t="s">
        <v>3</v>
      </c>
      <c r="J6" s="61">
        <v>1</v>
      </c>
      <c r="K6" s="3">
        <f t="shared" si="2"/>
        <v>3</v>
      </c>
      <c r="L6" s="1" t="s">
        <v>3</v>
      </c>
      <c r="M6" s="7">
        <f t="shared" si="3"/>
        <v>0</v>
      </c>
      <c r="N6" s="37" t="str">
        <f t="shared" si="4"/>
        <v>Wales3</v>
      </c>
      <c r="O6" s="37" t="str">
        <f t="shared" si="5"/>
        <v>Slowakei0</v>
      </c>
      <c r="P6" s="37" t="str">
        <f>Stammdaten!D43&amp;Stammdaten!E43</f>
        <v>2324</v>
      </c>
      <c r="Q6" s="37">
        <f t="shared" si="6"/>
        <v>1</v>
      </c>
      <c r="T6" s="66">
        <v>1</v>
      </c>
      <c r="U6" s="67">
        <v>2</v>
      </c>
      <c r="V6" s="216">
        <f>IF(OR($J6="",U6=""),"",SUM(Tipppunkte!T6:V6))</f>
        <v>0</v>
      </c>
      <c r="W6" s="66"/>
      <c r="X6" s="67"/>
      <c r="Y6" s="216" t="str">
        <f>IF(OR($J6="",X6=""),"",SUM(Tipppunkte!W6:Y6))</f>
        <v/>
      </c>
      <c r="Z6" s="66"/>
      <c r="AA6" s="67"/>
      <c r="AB6" s="216" t="str">
        <f>IF(OR($J6="",AA6=""),"",SUM(Tipppunkte!Z6:AB6))</f>
        <v/>
      </c>
      <c r="AC6" s="66"/>
      <c r="AD6" s="67"/>
      <c r="AE6" s="216" t="str">
        <f>IF(OR($J6="",AD6=""),"",SUM(Tipppunkte!AC6:AE6))</f>
        <v/>
      </c>
      <c r="AF6" s="66"/>
      <c r="AG6" s="67"/>
      <c r="AH6" s="216" t="str">
        <f>IF(OR($J6="",AG6=""),"",SUM(Tipppunkte!AF6:AH6))</f>
        <v/>
      </c>
      <c r="AI6" s="66"/>
      <c r="AJ6" s="67"/>
      <c r="AK6" s="216" t="str">
        <f>IF(OR($J6="",AJ6=""),"",SUM(Tipppunkte!AI6:AK6))</f>
        <v/>
      </c>
      <c r="AL6" s="66"/>
      <c r="AM6" s="67"/>
      <c r="AN6" s="216" t="str">
        <f>IF(OR($J6="",AM6=""),"",SUM(Tipppunkte!AL6:AN6))</f>
        <v/>
      </c>
      <c r="AO6" s="66"/>
      <c r="AP6" s="67"/>
      <c r="AQ6" s="216" t="str">
        <f>IF(OR($J6="",AP6=""),"",SUM(Tipppunkte!AO6:AQ6))</f>
        <v/>
      </c>
      <c r="AR6" s="66"/>
      <c r="AS6" s="67"/>
      <c r="AT6" s="216" t="str">
        <f>IF(OR($J6="",AS6=""),"",SUM(Tipppunkte!AR6:AT6))</f>
        <v/>
      </c>
      <c r="AU6" s="66"/>
      <c r="AV6" s="67"/>
      <c r="AW6" s="216" t="str">
        <f>IF(OR($J6="",AV6=""),"",SUM(Tipppunkte!AU6:AW6))</f>
        <v/>
      </c>
      <c r="AX6" s="66"/>
      <c r="AY6" s="67"/>
      <c r="AZ6" s="216" t="str">
        <f>IF(OR($J6="",AY6=""),"",SUM(Tipppunkte!AX6:AZ6))</f>
        <v/>
      </c>
      <c r="BA6" s="66"/>
      <c r="BB6" s="67"/>
      <c r="BC6" s="216" t="str">
        <f>IF(OR($J6="",BB6=""),"",SUM(Tipppunkte!BA6:BC6))</f>
        <v/>
      </c>
      <c r="BD6" s="66"/>
      <c r="BE6" s="67"/>
      <c r="BF6" s="216" t="str">
        <f>IF(OR($J6="",BE6=""),"",SUM(Tipppunkte!BD6:BF6))</f>
        <v/>
      </c>
      <c r="BG6" s="66"/>
      <c r="BH6" s="67"/>
      <c r="BI6" s="216" t="str">
        <f>IF(OR($J6="",BH6=""),"",SUM(Tipppunkte!BG6:BI6))</f>
        <v/>
      </c>
      <c r="BJ6" s="66"/>
      <c r="BK6" s="67"/>
      <c r="BL6" s="216" t="str">
        <f>IF(OR($J6="",BK6=""),"",SUM(Tipppunkte!BJ6:BL6))</f>
        <v/>
      </c>
      <c r="BM6" s="66"/>
      <c r="BN6" s="67"/>
      <c r="BO6" s="216" t="str">
        <f>IF(OR($J6="",BN6=""),"",SUM(Tipppunkte!BM6:BO6))</f>
        <v/>
      </c>
      <c r="BP6" s="66"/>
      <c r="BQ6" s="67"/>
      <c r="BR6" s="216" t="str">
        <f>IF(OR($J6="",BQ6=""),"",SUM(Tipppunkte!BP6:BR6))</f>
        <v/>
      </c>
      <c r="BS6" s="66"/>
      <c r="BT6" s="67"/>
      <c r="BU6" s="216" t="str">
        <f>IF(OR($J6="",BT6=""),"",SUM(Tipppunkte!BS6:BU6))</f>
        <v/>
      </c>
      <c r="BV6" s="66"/>
      <c r="BW6" s="67"/>
      <c r="BX6" s="216" t="str">
        <f>IF(OR($J6="",BW6=""),"",SUM(Tipppunkte!BV6:BX6))</f>
        <v/>
      </c>
      <c r="BY6" s="66"/>
      <c r="BZ6" s="67"/>
      <c r="CA6" s="216" t="str">
        <f>IF(OR($J6="",BZ6=""),"",SUM(Tipppunkte!BY6:CA6))</f>
        <v/>
      </c>
      <c r="CB6" s="66"/>
      <c r="CC6" s="67"/>
      <c r="CD6" s="216" t="str">
        <f>IF(OR($J6="",CC6=""),"",SUM(Tipppunkte!CB6:CD6))</f>
        <v/>
      </c>
      <c r="CE6" s="66"/>
      <c r="CF6" s="67"/>
      <c r="CG6" s="216" t="str">
        <f>IF(OR($J6="",CF6=""),"",SUM(Tipppunkte!CE6:CG6))</f>
        <v/>
      </c>
      <c r="CH6" s="66"/>
      <c r="CI6" s="67"/>
      <c r="CJ6" s="216" t="str">
        <f>IF(OR($J6="",CI6=""),"",SUM(Tipppunkte!CH6:CJ6))</f>
        <v/>
      </c>
      <c r="CK6" s="66"/>
      <c r="CL6" s="67"/>
      <c r="CM6" s="216" t="str">
        <f>IF(OR($J6="",CL6=""),"",SUM(Tipppunkte!CK6:CM6))</f>
        <v/>
      </c>
      <c r="CN6" s="66"/>
      <c r="CO6" s="67"/>
      <c r="CP6" s="216" t="str">
        <f>IF(OR($J6="",CO6=""),"",SUM(Tipppunkte!CN6:CP6))</f>
        <v/>
      </c>
      <c r="CQ6" s="66"/>
      <c r="CR6" s="67"/>
      <c r="CS6" s="216" t="str">
        <f>IF(OR($J6="",CR6=""),"",SUM(Tipppunkte!CQ6:CS6))</f>
        <v/>
      </c>
      <c r="CT6" s="66"/>
      <c r="CU6" s="67"/>
      <c r="CV6" s="216" t="str">
        <f>IF(OR($J6="",CU6=""),"",SUM(Tipppunkte!CT6:CV6))</f>
        <v/>
      </c>
      <c r="CW6" s="66"/>
      <c r="CX6" s="67"/>
      <c r="CY6" s="216" t="str">
        <f>IF(OR($J6="",CX6=""),"",SUM(Tipppunkte!CW6:CY6))</f>
        <v/>
      </c>
      <c r="CZ6" s="66"/>
      <c r="DA6" s="67"/>
      <c r="DB6" s="216" t="str">
        <f>IF(OR($J6="",DA6=""),"",SUM(Tipppunkte!CZ6:DB6))</f>
        <v/>
      </c>
      <c r="DC6" s="66"/>
      <c r="DD6" s="67"/>
      <c r="DE6" s="216" t="str">
        <f>IF(OR($J6="",DD6=""),"",SUM(Tipppunkte!DC6:DE6))</f>
        <v/>
      </c>
      <c r="DF6" s="66"/>
      <c r="DG6" s="67"/>
      <c r="DH6" s="216" t="str">
        <f>IF(OR($J6="",DG6=""),"",SUM(Tipppunkte!DF6:DH6))</f>
        <v/>
      </c>
      <c r="DI6" s="66"/>
      <c r="DJ6" s="67"/>
      <c r="DK6" s="216" t="str">
        <f>IF(OR($J6="",DJ6=""),"",SUM(Tipppunkte!DI6:DK6))</f>
        <v/>
      </c>
      <c r="DL6" s="66"/>
      <c r="DM6" s="67"/>
      <c r="DN6" s="216" t="str">
        <f>IF(OR($J6="",DM6=""),"",SUM(Tipppunkte!DL6:DN6))</f>
        <v/>
      </c>
      <c r="DO6" s="66"/>
      <c r="DP6" s="67"/>
      <c r="DQ6" s="216" t="str">
        <f>IF(OR($J6="",DP6=""),"",SUM(Tipppunkte!DO6:DQ6))</f>
        <v/>
      </c>
      <c r="DR6" s="66"/>
      <c r="DS6" s="67"/>
      <c r="DT6" s="216" t="str">
        <f>IF(OR($J6="",DS6=""),"",SUM(Tipppunkte!DR6:DT6))</f>
        <v/>
      </c>
      <c r="DU6" s="66"/>
      <c r="DV6" s="67"/>
      <c r="DW6" s="216" t="str">
        <f>IF(OR($J6="",DV6=""),"",SUM(Tipppunkte!DU6:DW6))</f>
        <v/>
      </c>
      <c r="DX6" s="66"/>
      <c r="DY6" s="67"/>
      <c r="DZ6" s="216" t="str">
        <f>IF(OR($J6="",DY6=""),"",SUM(Tipppunkte!DX6:DZ6))</f>
        <v/>
      </c>
      <c r="EA6" s="66"/>
      <c r="EB6" s="67"/>
      <c r="EC6" s="216" t="str">
        <f>IF(OR($J6="",EB6=""),"",SUM(Tipppunkte!EA6:EC6))</f>
        <v/>
      </c>
      <c r="ED6" s="66"/>
      <c r="EE6" s="67"/>
      <c r="EF6" s="216" t="str">
        <f>IF(OR($J6="",EE6=""),"",SUM(Tipppunkte!ED6:EF6))</f>
        <v/>
      </c>
      <c r="EG6" s="66"/>
      <c r="EH6" s="67"/>
      <c r="EI6" s="216" t="str">
        <f>IF(OR($J6="",EH6=""),"",SUM(Tipppunkte!EG6:EI6))</f>
        <v/>
      </c>
    </row>
    <row r="7" spans="1:139">
      <c r="A7" s="300"/>
      <c r="B7" s="128">
        <f t="shared" si="0"/>
        <v>4</v>
      </c>
      <c r="C7" s="144">
        <f>Stammdaten!H44</f>
        <v>42532.875</v>
      </c>
      <c r="D7" s="161" t="str">
        <f t="shared" si="1"/>
        <v>B</v>
      </c>
      <c r="E7" s="148" t="str">
        <f>Stammdaten!F44</f>
        <v>England</v>
      </c>
      <c r="F7" s="13" t="s">
        <v>4</v>
      </c>
      <c r="G7" s="150" t="str">
        <f>Stammdaten!G44</f>
        <v>Russland</v>
      </c>
      <c r="H7" s="59">
        <v>1</v>
      </c>
      <c r="I7" s="13" t="s">
        <v>3</v>
      </c>
      <c r="J7" s="61">
        <v>1</v>
      </c>
      <c r="K7" s="3">
        <f t="shared" si="2"/>
        <v>1</v>
      </c>
      <c r="L7" s="1" t="s">
        <v>3</v>
      </c>
      <c r="M7" s="7">
        <f t="shared" si="3"/>
        <v>1</v>
      </c>
      <c r="N7" s="37" t="str">
        <f t="shared" si="4"/>
        <v>England1</v>
      </c>
      <c r="O7" s="37" t="str">
        <f t="shared" si="5"/>
        <v>Russland1</v>
      </c>
      <c r="P7" s="37" t="str">
        <f>Stammdaten!D44&amp;Stammdaten!E44</f>
        <v>2122</v>
      </c>
      <c r="Q7" s="37">
        <f t="shared" si="6"/>
        <v>0</v>
      </c>
      <c r="T7" s="66">
        <v>2</v>
      </c>
      <c r="U7" s="67">
        <v>2</v>
      </c>
      <c r="V7" s="216">
        <f>IF(OR($J7="",U7=""),"",SUM(Tipppunkte!T7:V7))</f>
        <v>1.5</v>
      </c>
      <c r="W7" s="66"/>
      <c r="X7" s="67"/>
      <c r="Y7" s="216" t="str">
        <f>IF(OR($J7="",X7=""),"",SUM(Tipppunkte!W7:Y7))</f>
        <v/>
      </c>
      <c r="Z7" s="66"/>
      <c r="AA7" s="67"/>
      <c r="AB7" s="216" t="str">
        <f>IF(OR($J7="",AA7=""),"",SUM(Tipppunkte!Z7:AB7))</f>
        <v/>
      </c>
      <c r="AC7" s="66"/>
      <c r="AD7" s="67"/>
      <c r="AE7" s="216" t="str">
        <f>IF(OR($J7="",AD7=""),"",SUM(Tipppunkte!AC7:AE7))</f>
        <v/>
      </c>
      <c r="AF7" s="66"/>
      <c r="AG7" s="67"/>
      <c r="AH7" s="216" t="str">
        <f>IF(OR($J7="",AG7=""),"",SUM(Tipppunkte!AF7:AH7))</f>
        <v/>
      </c>
      <c r="AI7" s="66"/>
      <c r="AJ7" s="67"/>
      <c r="AK7" s="216" t="str">
        <f>IF(OR($J7="",AJ7=""),"",SUM(Tipppunkte!AI7:AK7))</f>
        <v/>
      </c>
      <c r="AL7" s="66"/>
      <c r="AM7" s="67"/>
      <c r="AN7" s="216" t="str">
        <f>IF(OR($J7="",AM7=""),"",SUM(Tipppunkte!AL7:AN7))</f>
        <v/>
      </c>
      <c r="AO7" s="66"/>
      <c r="AP7" s="67"/>
      <c r="AQ7" s="216" t="str">
        <f>IF(OR($J7="",AP7=""),"",SUM(Tipppunkte!AO7:AQ7))</f>
        <v/>
      </c>
      <c r="AR7" s="66"/>
      <c r="AS7" s="67"/>
      <c r="AT7" s="216" t="str">
        <f>IF(OR($J7="",AS7=""),"",SUM(Tipppunkte!AR7:AT7))</f>
        <v/>
      </c>
      <c r="AU7" s="66"/>
      <c r="AV7" s="67"/>
      <c r="AW7" s="216" t="str">
        <f>IF(OR($J7="",AV7=""),"",SUM(Tipppunkte!AU7:AW7))</f>
        <v/>
      </c>
      <c r="AX7" s="66"/>
      <c r="AY7" s="67"/>
      <c r="AZ7" s="216" t="str">
        <f>IF(OR($J7="",AY7=""),"",SUM(Tipppunkte!AX7:AZ7))</f>
        <v/>
      </c>
      <c r="BA7" s="66"/>
      <c r="BB7" s="67"/>
      <c r="BC7" s="216" t="str">
        <f>IF(OR($J7="",BB7=""),"",SUM(Tipppunkte!BA7:BC7))</f>
        <v/>
      </c>
      <c r="BD7" s="66"/>
      <c r="BE7" s="67"/>
      <c r="BF7" s="216" t="str">
        <f>IF(OR($J7="",BE7=""),"",SUM(Tipppunkte!BD7:BF7))</f>
        <v/>
      </c>
      <c r="BG7" s="66"/>
      <c r="BH7" s="67"/>
      <c r="BI7" s="216" t="str">
        <f>IF(OR($J7="",BH7=""),"",SUM(Tipppunkte!BG7:BI7))</f>
        <v/>
      </c>
      <c r="BJ7" s="66"/>
      <c r="BK7" s="67"/>
      <c r="BL7" s="216" t="str">
        <f>IF(OR($J7="",BK7=""),"",SUM(Tipppunkte!BJ7:BL7))</f>
        <v/>
      </c>
      <c r="BM7" s="66"/>
      <c r="BN7" s="67"/>
      <c r="BO7" s="216" t="str">
        <f>IF(OR($J7="",BN7=""),"",SUM(Tipppunkte!BM7:BO7))</f>
        <v/>
      </c>
      <c r="BP7" s="66"/>
      <c r="BQ7" s="67"/>
      <c r="BR7" s="216" t="str">
        <f>IF(OR($J7="",BQ7=""),"",SUM(Tipppunkte!BP7:BR7))</f>
        <v/>
      </c>
      <c r="BS7" s="66"/>
      <c r="BT7" s="67"/>
      <c r="BU7" s="216" t="str">
        <f>IF(OR($J7="",BT7=""),"",SUM(Tipppunkte!BS7:BU7))</f>
        <v/>
      </c>
      <c r="BV7" s="66"/>
      <c r="BW7" s="67"/>
      <c r="BX7" s="216" t="str">
        <f>IF(OR($J7="",BW7=""),"",SUM(Tipppunkte!BV7:BX7))</f>
        <v/>
      </c>
      <c r="BY7" s="66"/>
      <c r="BZ7" s="67"/>
      <c r="CA7" s="216" t="str">
        <f>IF(OR($J7="",BZ7=""),"",SUM(Tipppunkte!BY7:CA7))</f>
        <v/>
      </c>
      <c r="CB7" s="66"/>
      <c r="CC7" s="67"/>
      <c r="CD7" s="216" t="str">
        <f>IF(OR($J7="",CC7=""),"",SUM(Tipppunkte!CB7:CD7))</f>
        <v/>
      </c>
      <c r="CE7" s="66"/>
      <c r="CF7" s="67"/>
      <c r="CG7" s="216" t="str">
        <f>IF(OR($J7="",CF7=""),"",SUM(Tipppunkte!CE7:CG7))</f>
        <v/>
      </c>
      <c r="CH7" s="66"/>
      <c r="CI7" s="67"/>
      <c r="CJ7" s="216" t="str">
        <f>IF(OR($J7="",CI7=""),"",SUM(Tipppunkte!CH7:CJ7))</f>
        <v/>
      </c>
      <c r="CK7" s="66"/>
      <c r="CL7" s="67"/>
      <c r="CM7" s="216" t="str">
        <f>IF(OR($J7="",CL7=""),"",SUM(Tipppunkte!CK7:CM7))</f>
        <v/>
      </c>
      <c r="CN7" s="66"/>
      <c r="CO7" s="67"/>
      <c r="CP7" s="216" t="str">
        <f>IF(OR($J7="",CO7=""),"",SUM(Tipppunkte!CN7:CP7))</f>
        <v/>
      </c>
      <c r="CQ7" s="66"/>
      <c r="CR7" s="67"/>
      <c r="CS7" s="216" t="str">
        <f>IF(OR($J7="",CR7=""),"",SUM(Tipppunkte!CQ7:CS7))</f>
        <v/>
      </c>
      <c r="CT7" s="66"/>
      <c r="CU7" s="67"/>
      <c r="CV7" s="216" t="str">
        <f>IF(OR($J7="",CU7=""),"",SUM(Tipppunkte!CT7:CV7))</f>
        <v/>
      </c>
      <c r="CW7" s="66"/>
      <c r="CX7" s="67"/>
      <c r="CY7" s="216" t="str">
        <f>IF(OR($J7="",CX7=""),"",SUM(Tipppunkte!CW7:CY7))</f>
        <v/>
      </c>
      <c r="CZ7" s="66"/>
      <c r="DA7" s="67"/>
      <c r="DB7" s="216" t="str">
        <f>IF(OR($J7="",DA7=""),"",SUM(Tipppunkte!CZ7:DB7))</f>
        <v/>
      </c>
      <c r="DC7" s="66"/>
      <c r="DD7" s="67"/>
      <c r="DE7" s="216" t="str">
        <f>IF(OR($J7="",DD7=""),"",SUM(Tipppunkte!DC7:DE7))</f>
        <v/>
      </c>
      <c r="DF7" s="66"/>
      <c r="DG7" s="67"/>
      <c r="DH7" s="216" t="str">
        <f>IF(OR($J7="",DG7=""),"",SUM(Tipppunkte!DF7:DH7))</f>
        <v/>
      </c>
      <c r="DI7" s="66"/>
      <c r="DJ7" s="67"/>
      <c r="DK7" s="216" t="str">
        <f>IF(OR($J7="",DJ7=""),"",SUM(Tipppunkte!DI7:DK7))</f>
        <v/>
      </c>
      <c r="DL7" s="66"/>
      <c r="DM7" s="67"/>
      <c r="DN7" s="216" t="str">
        <f>IF(OR($J7="",DM7=""),"",SUM(Tipppunkte!DL7:DN7))</f>
        <v/>
      </c>
      <c r="DO7" s="66"/>
      <c r="DP7" s="67"/>
      <c r="DQ7" s="216" t="str">
        <f>IF(OR($J7="",DP7=""),"",SUM(Tipppunkte!DO7:DQ7))</f>
        <v/>
      </c>
      <c r="DR7" s="66"/>
      <c r="DS7" s="67"/>
      <c r="DT7" s="216" t="str">
        <f>IF(OR($J7="",DS7=""),"",SUM(Tipppunkte!DR7:DT7))</f>
        <v/>
      </c>
      <c r="DU7" s="66"/>
      <c r="DV7" s="67"/>
      <c r="DW7" s="216" t="str">
        <f>IF(OR($J7="",DV7=""),"",SUM(Tipppunkte!DU7:DW7))</f>
        <v/>
      </c>
      <c r="DX7" s="66"/>
      <c r="DY7" s="67"/>
      <c r="DZ7" s="216" t="str">
        <f>IF(OR($J7="",DY7=""),"",SUM(Tipppunkte!DX7:DZ7))</f>
        <v/>
      </c>
      <c r="EA7" s="66"/>
      <c r="EB7" s="67"/>
      <c r="EC7" s="216" t="str">
        <f>IF(OR($J7="",EB7=""),"",SUM(Tipppunkte!EA7:EC7))</f>
        <v/>
      </c>
      <c r="ED7" s="66"/>
      <c r="EE7" s="67"/>
      <c r="EF7" s="216" t="str">
        <f>IF(OR($J7="",EE7=""),"",SUM(Tipppunkte!ED7:EF7))</f>
        <v/>
      </c>
      <c r="EG7" s="66"/>
      <c r="EH7" s="67"/>
      <c r="EI7" s="216" t="str">
        <f>IF(OR($J7="",EH7=""),"",SUM(Tipppunkte!EG7:EI7))</f>
        <v/>
      </c>
    </row>
    <row r="8" spans="1:139">
      <c r="A8" s="300"/>
      <c r="B8" s="128">
        <f t="shared" si="0"/>
        <v>5</v>
      </c>
      <c r="C8" s="144">
        <f>Stammdaten!H45</f>
        <v>42533.625</v>
      </c>
      <c r="D8" s="161" t="str">
        <f t="shared" si="1"/>
        <v>D</v>
      </c>
      <c r="E8" s="148" t="str">
        <f>Stammdaten!F45</f>
        <v>Türkei</v>
      </c>
      <c r="F8" s="13" t="s">
        <v>4</v>
      </c>
      <c r="G8" s="150" t="str">
        <f>Stammdaten!G45</f>
        <v>Kroatien</v>
      </c>
      <c r="H8" s="59">
        <v>0</v>
      </c>
      <c r="I8" s="13" t="s">
        <v>3</v>
      </c>
      <c r="J8" s="61">
        <v>1</v>
      </c>
      <c r="K8" s="3">
        <f t="shared" si="2"/>
        <v>0</v>
      </c>
      <c r="L8" s="1" t="s">
        <v>3</v>
      </c>
      <c r="M8" s="7">
        <f t="shared" si="3"/>
        <v>3</v>
      </c>
      <c r="N8" s="37" t="str">
        <f t="shared" si="4"/>
        <v>Türkei0</v>
      </c>
      <c r="O8" s="37" t="str">
        <f t="shared" si="5"/>
        <v>Kroatien3</v>
      </c>
      <c r="P8" s="37" t="str">
        <f>Stammdaten!D45&amp;Stammdaten!E45</f>
        <v>4344</v>
      </c>
      <c r="Q8" s="37">
        <f t="shared" si="6"/>
        <v>2</v>
      </c>
      <c r="T8" s="66">
        <v>1</v>
      </c>
      <c r="U8" s="67">
        <v>2</v>
      </c>
      <c r="V8" s="216">
        <f>IF(OR($J8="",U8=""),"",SUM(Tipppunkte!T8:V8))</f>
        <v>1.5</v>
      </c>
      <c r="W8" s="66"/>
      <c r="X8" s="67"/>
      <c r="Y8" s="216" t="str">
        <f>IF(OR($J8="",X8=""),"",SUM(Tipppunkte!W8:Y8))</f>
        <v/>
      </c>
      <c r="Z8" s="66"/>
      <c r="AA8" s="67"/>
      <c r="AB8" s="216" t="str">
        <f>IF(OR($J8="",AA8=""),"",SUM(Tipppunkte!Z8:AB8))</f>
        <v/>
      </c>
      <c r="AC8" s="66"/>
      <c r="AD8" s="67"/>
      <c r="AE8" s="216" t="str">
        <f>IF(OR($J8="",AD8=""),"",SUM(Tipppunkte!AC8:AE8))</f>
        <v/>
      </c>
      <c r="AF8" s="66"/>
      <c r="AG8" s="67"/>
      <c r="AH8" s="216" t="str">
        <f>IF(OR($J8="",AG8=""),"",SUM(Tipppunkte!AF8:AH8))</f>
        <v/>
      </c>
      <c r="AI8" s="66"/>
      <c r="AJ8" s="67"/>
      <c r="AK8" s="216" t="str">
        <f>IF(OR($J8="",AJ8=""),"",SUM(Tipppunkte!AI8:AK8))</f>
        <v/>
      </c>
      <c r="AL8" s="66"/>
      <c r="AM8" s="67"/>
      <c r="AN8" s="216" t="str">
        <f>IF(OR($J8="",AM8=""),"",SUM(Tipppunkte!AL8:AN8))</f>
        <v/>
      </c>
      <c r="AO8" s="66"/>
      <c r="AP8" s="67"/>
      <c r="AQ8" s="216" t="str">
        <f>IF(OR($J8="",AP8=""),"",SUM(Tipppunkte!AO8:AQ8))</f>
        <v/>
      </c>
      <c r="AR8" s="66"/>
      <c r="AS8" s="67"/>
      <c r="AT8" s="216" t="str">
        <f>IF(OR($J8="",AS8=""),"",SUM(Tipppunkte!AR8:AT8))</f>
        <v/>
      </c>
      <c r="AU8" s="66"/>
      <c r="AV8" s="67"/>
      <c r="AW8" s="216" t="str">
        <f>IF(OR($J8="",AV8=""),"",SUM(Tipppunkte!AU8:AW8))</f>
        <v/>
      </c>
      <c r="AX8" s="66"/>
      <c r="AY8" s="67"/>
      <c r="AZ8" s="216" t="str">
        <f>IF(OR($J8="",AY8=""),"",SUM(Tipppunkte!AX8:AZ8))</f>
        <v/>
      </c>
      <c r="BA8" s="66"/>
      <c r="BB8" s="67"/>
      <c r="BC8" s="216" t="str">
        <f>IF(OR($J8="",BB8=""),"",SUM(Tipppunkte!BA8:BC8))</f>
        <v/>
      </c>
      <c r="BD8" s="66"/>
      <c r="BE8" s="67"/>
      <c r="BF8" s="216" t="str">
        <f>IF(OR($J8="",BE8=""),"",SUM(Tipppunkte!BD8:BF8))</f>
        <v/>
      </c>
      <c r="BG8" s="66"/>
      <c r="BH8" s="67"/>
      <c r="BI8" s="216" t="str">
        <f>IF(OR($J8="",BH8=""),"",SUM(Tipppunkte!BG8:BI8))</f>
        <v/>
      </c>
      <c r="BJ8" s="66"/>
      <c r="BK8" s="67"/>
      <c r="BL8" s="216" t="str">
        <f>IF(OR($J8="",BK8=""),"",SUM(Tipppunkte!BJ8:BL8))</f>
        <v/>
      </c>
      <c r="BM8" s="66"/>
      <c r="BN8" s="67"/>
      <c r="BO8" s="216" t="str">
        <f>IF(OR($J8="",BN8=""),"",SUM(Tipppunkte!BM8:BO8))</f>
        <v/>
      </c>
      <c r="BP8" s="66"/>
      <c r="BQ8" s="67"/>
      <c r="BR8" s="216" t="str">
        <f>IF(OR($J8="",BQ8=""),"",SUM(Tipppunkte!BP8:BR8))</f>
        <v/>
      </c>
      <c r="BS8" s="66"/>
      <c r="BT8" s="67"/>
      <c r="BU8" s="216" t="str">
        <f>IF(OR($J8="",BT8=""),"",SUM(Tipppunkte!BS8:BU8))</f>
        <v/>
      </c>
      <c r="BV8" s="66"/>
      <c r="BW8" s="67"/>
      <c r="BX8" s="216" t="str">
        <f>IF(OR($J8="",BW8=""),"",SUM(Tipppunkte!BV8:BX8))</f>
        <v/>
      </c>
      <c r="BY8" s="66"/>
      <c r="BZ8" s="67"/>
      <c r="CA8" s="216" t="str">
        <f>IF(OR($J8="",BZ8=""),"",SUM(Tipppunkte!BY8:CA8))</f>
        <v/>
      </c>
      <c r="CB8" s="66"/>
      <c r="CC8" s="67"/>
      <c r="CD8" s="216" t="str">
        <f>IF(OR($J8="",CC8=""),"",SUM(Tipppunkte!CB8:CD8))</f>
        <v/>
      </c>
      <c r="CE8" s="66"/>
      <c r="CF8" s="67"/>
      <c r="CG8" s="216" t="str">
        <f>IF(OR($J8="",CF8=""),"",SUM(Tipppunkte!CE8:CG8))</f>
        <v/>
      </c>
      <c r="CH8" s="66"/>
      <c r="CI8" s="67"/>
      <c r="CJ8" s="216" t="str">
        <f>IF(OR($J8="",CI8=""),"",SUM(Tipppunkte!CH8:CJ8))</f>
        <v/>
      </c>
      <c r="CK8" s="66"/>
      <c r="CL8" s="67"/>
      <c r="CM8" s="216" t="str">
        <f>IF(OR($J8="",CL8=""),"",SUM(Tipppunkte!CK8:CM8))</f>
        <v/>
      </c>
      <c r="CN8" s="66"/>
      <c r="CO8" s="67"/>
      <c r="CP8" s="216" t="str">
        <f>IF(OR($J8="",CO8=""),"",SUM(Tipppunkte!CN8:CP8))</f>
        <v/>
      </c>
      <c r="CQ8" s="66"/>
      <c r="CR8" s="67"/>
      <c r="CS8" s="216" t="str">
        <f>IF(OR($J8="",CR8=""),"",SUM(Tipppunkte!CQ8:CS8))</f>
        <v/>
      </c>
      <c r="CT8" s="66"/>
      <c r="CU8" s="67"/>
      <c r="CV8" s="216" t="str">
        <f>IF(OR($J8="",CU8=""),"",SUM(Tipppunkte!CT8:CV8))</f>
        <v/>
      </c>
      <c r="CW8" s="66"/>
      <c r="CX8" s="67"/>
      <c r="CY8" s="216" t="str">
        <f>IF(OR($J8="",CX8=""),"",SUM(Tipppunkte!CW8:CY8))</f>
        <v/>
      </c>
      <c r="CZ8" s="66"/>
      <c r="DA8" s="67"/>
      <c r="DB8" s="216" t="str">
        <f>IF(OR($J8="",DA8=""),"",SUM(Tipppunkte!CZ8:DB8))</f>
        <v/>
      </c>
      <c r="DC8" s="66"/>
      <c r="DD8" s="67"/>
      <c r="DE8" s="216" t="str">
        <f>IF(OR($J8="",DD8=""),"",SUM(Tipppunkte!DC8:DE8))</f>
        <v/>
      </c>
      <c r="DF8" s="66"/>
      <c r="DG8" s="67"/>
      <c r="DH8" s="216" t="str">
        <f>IF(OR($J8="",DG8=""),"",SUM(Tipppunkte!DF8:DH8))</f>
        <v/>
      </c>
      <c r="DI8" s="66"/>
      <c r="DJ8" s="67"/>
      <c r="DK8" s="216" t="str">
        <f>IF(OR($J8="",DJ8=""),"",SUM(Tipppunkte!DI8:DK8))</f>
        <v/>
      </c>
      <c r="DL8" s="66"/>
      <c r="DM8" s="67"/>
      <c r="DN8" s="216" t="str">
        <f>IF(OR($J8="",DM8=""),"",SUM(Tipppunkte!DL8:DN8))</f>
        <v/>
      </c>
      <c r="DO8" s="66"/>
      <c r="DP8" s="67"/>
      <c r="DQ8" s="216" t="str">
        <f>IF(OR($J8="",DP8=""),"",SUM(Tipppunkte!DO8:DQ8))</f>
        <v/>
      </c>
      <c r="DR8" s="66"/>
      <c r="DS8" s="67"/>
      <c r="DT8" s="216" t="str">
        <f>IF(OR($J8="",DS8=""),"",SUM(Tipppunkte!DR8:DT8))</f>
        <v/>
      </c>
      <c r="DU8" s="66"/>
      <c r="DV8" s="67"/>
      <c r="DW8" s="216" t="str">
        <f>IF(OR($J8="",DV8=""),"",SUM(Tipppunkte!DU8:DW8))</f>
        <v/>
      </c>
      <c r="DX8" s="66"/>
      <c r="DY8" s="67"/>
      <c r="DZ8" s="216" t="str">
        <f>IF(OR($J8="",DY8=""),"",SUM(Tipppunkte!DX8:DZ8))</f>
        <v/>
      </c>
      <c r="EA8" s="66"/>
      <c r="EB8" s="67"/>
      <c r="EC8" s="216" t="str">
        <f>IF(OR($J8="",EB8=""),"",SUM(Tipppunkte!EA8:EC8))</f>
        <v/>
      </c>
      <c r="ED8" s="66"/>
      <c r="EE8" s="67"/>
      <c r="EF8" s="216" t="str">
        <f>IF(OR($J8="",EE8=""),"",SUM(Tipppunkte!ED8:EF8))</f>
        <v/>
      </c>
      <c r="EG8" s="66"/>
      <c r="EH8" s="67"/>
      <c r="EI8" s="216" t="str">
        <f>IF(OR($J8="",EH8=""),"",SUM(Tipppunkte!EG8:EI8))</f>
        <v/>
      </c>
    </row>
    <row r="9" spans="1:139">
      <c r="A9" s="300"/>
      <c r="B9" s="128">
        <f t="shared" si="0"/>
        <v>6</v>
      </c>
      <c r="C9" s="144">
        <f>Stammdaten!H46</f>
        <v>42533.75</v>
      </c>
      <c r="D9" s="161" t="str">
        <f t="shared" si="1"/>
        <v>C</v>
      </c>
      <c r="E9" s="148" t="str">
        <f>Stammdaten!F46</f>
        <v>Polen</v>
      </c>
      <c r="F9" s="13" t="s">
        <v>4</v>
      </c>
      <c r="G9" s="150" t="str">
        <f>Stammdaten!G46</f>
        <v>Nordirland</v>
      </c>
      <c r="H9" s="59">
        <v>1</v>
      </c>
      <c r="I9" s="13" t="s">
        <v>3</v>
      </c>
      <c r="J9" s="61">
        <v>0</v>
      </c>
      <c r="K9" s="3">
        <f t="shared" si="2"/>
        <v>3</v>
      </c>
      <c r="L9" s="1" t="s">
        <v>3</v>
      </c>
      <c r="M9" s="7">
        <f t="shared" si="3"/>
        <v>0</v>
      </c>
      <c r="N9" s="37" t="str">
        <f t="shared" si="4"/>
        <v>Polen3</v>
      </c>
      <c r="O9" s="37" t="str">
        <f t="shared" si="5"/>
        <v>Nordirland0</v>
      </c>
      <c r="P9" s="37" t="str">
        <f>Stammdaten!D46&amp;Stammdaten!E46</f>
        <v>3334</v>
      </c>
      <c r="Q9" s="37">
        <f t="shared" si="6"/>
        <v>1</v>
      </c>
      <c r="T9" s="66">
        <v>3</v>
      </c>
      <c r="U9" s="67">
        <v>0</v>
      </c>
      <c r="V9" s="216">
        <f>IF(OR($J9="",U9=""),"",SUM(Tipppunkte!T9:V9))</f>
        <v>1.5</v>
      </c>
      <c r="W9" s="66"/>
      <c r="X9" s="67"/>
      <c r="Y9" s="216" t="str">
        <f>IF(OR($J9="",X9=""),"",SUM(Tipppunkte!W9:Y9))</f>
        <v/>
      </c>
      <c r="Z9" s="66"/>
      <c r="AA9" s="67"/>
      <c r="AB9" s="216" t="str">
        <f>IF(OR($J9="",AA9=""),"",SUM(Tipppunkte!Z9:AB9))</f>
        <v/>
      </c>
      <c r="AC9" s="66"/>
      <c r="AD9" s="67"/>
      <c r="AE9" s="216" t="str">
        <f>IF(OR($J9="",AD9=""),"",SUM(Tipppunkte!AC9:AE9))</f>
        <v/>
      </c>
      <c r="AF9" s="66"/>
      <c r="AG9" s="67"/>
      <c r="AH9" s="216" t="str">
        <f>IF(OR($J9="",AG9=""),"",SUM(Tipppunkte!AF9:AH9))</f>
        <v/>
      </c>
      <c r="AI9" s="66"/>
      <c r="AJ9" s="67"/>
      <c r="AK9" s="216" t="str">
        <f>IF(OR($J9="",AJ9=""),"",SUM(Tipppunkte!AI9:AK9))</f>
        <v/>
      </c>
      <c r="AL9" s="66"/>
      <c r="AM9" s="67"/>
      <c r="AN9" s="216" t="str">
        <f>IF(OR($J9="",AM9=""),"",SUM(Tipppunkte!AL9:AN9))</f>
        <v/>
      </c>
      <c r="AO9" s="66"/>
      <c r="AP9" s="67"/>
      <c r="AQ9" s="216" t="str">
        <f>IF(OR($J9="",AP9=""),"",SUM(Tipppunkte!AO9:AQ9))</f>
        <v/>
      </c>
      <c r="AR9" s="66"/>
      <c r="AS9" s="67"/>
      <c r="AT9" s="216" t="str">
        <f>IF(OR($J9="",AS9=""),"",SUM(Tipppunkte!AR9:AT9))</f>
        <v/>
      </c>
      <c r="AU9" s="66"/>
      <c r="AV9" s="67"/>
      <c r="AW9" s="216" t="str">
        <f>IF(OR($J9="",AV9=""),"",SUM(Tipppunkte!AU9:AW9))</f>
        <v/>
      </c>
      <c r="AX9" s="66"/>
      <c r="AY9" s="67"/>
      <c r="AZ9" s="216" t="str">
        <f>IF(OR($J9="",AY9=""),"",SUM(Tipppunkte!AX9:AZ9))</f>
        <v/>
      </c>
      <c r="BA9" s="66"/>
      <c r="BB9" s="67"/>
      <c r="BC9" s="216" t="str">
        <f>IF(OR($J9="",BB9=""),"",SUM(Tipppunkte!BA9:BC9))</f>
        <v/>
      </c>
      <c r="BD9" s="66"/>
      <c r="BE9" s="67"/>
      <c r="BF9" s="216" t="str">
        <f>IF(OR($J9="",BE9=""),"",SUM(Tipppunkte!BD9:BF9))</f>
        <v/>
      </c>
      <c r="BG9" s="66"/>
      <c r="BH9" s="67"/>
      <c r="BI9" s="216" t="str">
        <f>IF(OR($J9="",BH9=""),"",SUM(Tipppunkte!BG9:BI9))</f>
        <v/>
      </c>
      <c r="BJ9" s="66"/>
      <c r="BK9" s="67"/>
      <c r="BL9" s="216" t="str">
        <f>IF(OR($J9="",BK9=""),"",SUM(Tipppunkte!BJ9:BL9))</f>
        <v/>
      </c>
      <c r="BM9" s="66"/>
      <c r="BN9" s="67"/>
      <c r="BO9" s="216" t="str">
        <f>IF(OR($J9="",BN9=""),"",SUM(Tipppunkte!BM9:BO9))</f>
        <v/>
      </c>
      <c r="BP9" s="66"/>
      <c r="BQ9" s="67"/>
      <c r="BR9" s="216" t="str">
        <f>IF(OR($J9="",BQ9=""),"",SUM(Tipppunkte!BP9:BR9))</f>
        <v/>
      </c>
      <c r="BS9" s="66"/>
      <c r="BT9" s="67"/>
      <c r="BU9" s="216" t="str">
        <f>IF(OR($J9="",BT9=""),"",SUM(Tipppunkte!BS9:BU9))</f>
        <v/>
      </c>
      <c r="BV9" s="66"/>
      <c r="BW9" s="67"/>
      <c r="BX9" s="216" t="str">
        <f>IF(OR($J9="",BW9=""),"",SUM(Tipppunkte!BV9:BX9))</f>
        <v/>
      </c>
      <c r="BY9" s="66"/>
      <c r="BZ9" s="67"/>
      <c r="CA9" s="216" t="str">
        <f>IF(OR($J9="",BZ9=""),"",SUM(Tipppunkte!BY9:CA9))</f>
        <v/>
      </c>
      <c r="CB9" s="66"/>
      <c r="CC9" s="67"/>
      <c r="CD9" s="216" t="str">
        <f>IF(OR($J9="",CC9=""),"",SUM(Tipppunkte!CB9:CD9))</f>
        <v/>
      </c>
      <c r="CE9" s="66"/>
      <c r="CF9" s="67"/>
      <c r="CG9" s="216" t="str">
        <f>IF(OR($J9="",CF9=""),"",SUM(Tipppunkte!CE9:CG9))</f>
        <v/>
      </c>
      <c r="CH9" s="66"/>
      <c r="CI9" s="67"/>
      <c r="CJ9" s="216" t="str">
        <f>IF(OR($J9="",CI9=""),"",SUM(Tipppunkte!CH9:CJ9))</f>
        <v/>
      </c>
      <c r="CK9" s="66"/>
      <c r="CL9" s="67"/>
      <c r="CM9" s="216" t="str">
        <f>IF(OR($J9="",CL9=""),"",SUM(Tipppunkte!CK9:CM9))</f>
        <v/>
      </c>
      <c r="CN9" s="66"/>
      <c r="CO9" s="67"/>
      <c r="CP9" s="216" t="str">
        <f>IF(OR($J9="",CO9=""),"",SUM(Tipppunkte!CN9:CP9))</f>
        <v/>
      </c>
      <c r="CQ9" s="66"/>
      <c r="CR9" s="67"/>
      <c r="CS9" s="216" t="str">
        <f>IF(OR($J9="",CR9=""),"",SUM(Tipppunkte!CQ9:CS9))</f>
        <v/>
      </c>
      <c r="CT9" s="66"/>
      <c r="CU9" s="67"/>
      <c r="CV9" s="216" t="str">
        <f>IF(OR($J9="",CU9=""),"",SUM(Tipppunkte!CT9:CV9))</f>
        <v/>
      </c>
      <c r="CW9" s="66"/>
      <c r="CX9" s="67"/>
      <c r="CY9" s="216" t="str">
        <f>IF(OR($J9="",CX9=""),"",SUM(Tipppunkte!CW9:CY9))</f>
        <v/>
      </c>
      <c r="CZ9" s="66"/>
      <c r="DA9" s="67"/>
      <c r="DB9" s="216" t="str">
        <f>IF(OR($J9="",DA9=""),"",SUM(Tipppunkte!CZ9:DB9))</f>
        <v/>
      </c>
      <c r="DC9" s="66"/>
      <c r="DD9" s="67"/>
      <c r="DE9" s="216" t="str">
        <f>IF(OR($J9="",DD9=""),"",SUM(Tipppunkte!DC9:DE9))</f>
        <v/>
      </c>
      <c r="DF9" s="66"/>
      <c r="DG9" s="67"/>
      <c r="DH9" s="216" t="str">
        <f>IF(OR($J9="",DG9=""),"",SUM(Tipppunkte!DF9:DH9))</f>
        <v/>
      </c>
      <c r="DI9" s="66"/>
      <c r="DJ9" s="67"/>
      <c r="DK9" s="216" t="str">
        <f>IF(OR($J9="",DJ9=""),"",SUM(Tipppunkte!DI9:DK9))</f>
        <v/>
      </c>
      <c r="DL9" s="66"/>
      <c r="DM9" s="67"/>
      <c r="DN9" s="216" t="str">
        <f>IF(OR($J9="",DM9=""),"",SUM(Tipppunkte!DL9:DN9))</f>
        <v/>
      </c>
      <c r="DO9" s="66"/>
      <c r="DP9" s="67"/>
      <c r="DQ9" s="216" t="str">
        <f>IF(OR($J9="",DP9=""),"",SUM(Tipppunkte!DO9:DQ9))</f>
        <v/>
      </c>
      <c r="DR9" s="66"/>
      <c r="DS9" s="67"/>
      <c r="DT9" s="216" t="str">
        <f>IF(OR($J9="",DS9=""),"",SUM(Tipppunkte!DR9:DT9))</f>
        <v/>
      </c>
      <c r="DU9" s="66"/>
      <c r="DV9" s="67"/>
      <c r="DW9" s="216" t="str">
        <f>IF(OR($J9="",DV9=""),"",SUM(Tipppunkte!DU9:DW9))</f>
        <v/>
      </c>
      <c r="DX9" s="66"/>
      <c r="DY9" s="67"/>
      <c r="DZ9" s="216" t="str">
        <f>IF(OR($J9="",DY9=""),"",SUM(Tipppunkte!DX9:DZ9))</f>
        <v/>
      </c>
      <c r="EA9" s="66"/>
      <c r="EB9" s="67"/>
      <c r="EC9" s="216" t="str">
        <f>IF(OR($J9="",EB9=""),"",SUM(Tipppunkte!EA9:EC9))</f>
        <v/>
      </c>
      <c r="ED9" s="66"/>
      <c r="EE9" s="67"/>
      <c r="EF9" s="216" t="str">
        <f>IF(OR($J9="",EE9=""),"",SUM(Tipppunkte!ED9:EF9))</f>
        <v/>
      </c>
      <c r="EG9" s="66"/>
      <c r="EH9" s="67"/>
      <c r="EI9" s="216" t="str">
        <f>IF(OR($J9="",EH9=""),"",SUM(Tipppunkte!EG9:EI9))</f>
        <v/>
      </c>
    </row>
    <row r="10" spans="1:139">
      <c r="A10" s="300"/>
      <c r="B10" s="128">
        <f t="shared" si="0"/>
        <v>7</v>
      </c>
      <c r="C10" s="144">
        <f>Stammdaten!H47</f>
        <v>42533.875</v>
      </c>
      <c r="D10" s="161" t="str">
        <f t="shared" si="1"/>
        <v>C</v>
      </c>
      <c r="E10" s="148" t="str">
        <f>Stammdaten!F47</f>
        <v>Deutschland</v>
      </c>
      <c r="F10" s="13" t="s">
        <v>4</v>
      </c>
      <c r="G10" s="150" t="str">
        <f>Stammdaten!G47</f>
        <v>Ukraine</v>
      </c>
      <c r="H10" s="59">
        <v>2</v>
      </c>
      <c r="I10" s="13" t="s">
        <v>3</v>
      </c>
      <c r="J10" s="61">
        <v>0</v>
      </c>
      <c r="K10" s="3">
        <f t="shared" si="2"/>
        <v>3</v>
      </c>
      <c r="L10" s="1" t="s">
        <v>3</v>
      </c>
      <c r="M10" s="7">
        <f t="shared" si="3"/>
        <v>0</v>
      </c>
      <c r="N10" s="37" t="str">
        <f t="shared" si="4"/>
        <v>Deutschland3</v>
      </c>
      <c r="O10" s="37" t="str">
        <f t="shared" si="5"/>
        <v>Ukraine0</v>
      </c>
      <c r="P10" s="37" t="str">
        <f>Stammdaten!D47&amp;Stammdaten!E47</f>
        <v>3132</v>
      </c>
      <c r="Q10" s="37">
        <f t="shared" si="6"/>
        <v>1</v>
      </c>
      <c r="T10" s="66">
        <v>2</v>
      </c>
      <c r="U10" s="67">
        <v>0</v>
      </c>
      <c r="V10" s="216">
        <f>IF(OR($J10="",U10=""),"",SUM(Tipppunkte!T10:V10))</f>
        <v>3</v>
      </c>
      <c r="W10" s="66"/>
      <c r="X10" s="67"/>
      <c r="Y10" s="216" t="str">
        <f>IF(OR($J10="",X10=""),"",SUM(Tipppunkte!W10:Y10))</f>
        <v/>
      </c>
      <c r="Z10" s="66"/>
      <c r="AA10" s="67"/>
      <c r="AB10" s="216" t="str">
        <f>IF(OR($J10="",AA10=""),"",SUM(Tipppunkte!Z10:AB10))</f>
        <v/>
      </c>
      <c r="AC10" s="66"/>
      <c r="AD10" s="67"/>
      <c r="AE10" s="216" t="str">
        <f>IF(OR($J10="",AD10=""),"",SUM(Tipppunkte!AC10:AE10))</f>
        <v/>
      </c>
      <c r="AF10" s="66"/>
      <c r="AG10" s="67"/>
      <c r="AH10" s="216" t="str">
        <f>IF(OR($J10="",AG10=""),"",SUM(Tipppunkte!AF10:AH10))</f>
        <v/>
      </c>
      <c r="AI10" s="66"/>
      <c r="AJ10" s="67"/>
      <c r="AK10" s="216" t="str">
        <f>IF(OR($J10="",AJ10=""),"",SUM(Tipppunkte!AI10:AK10))</f>
        <v/>
      </c>
      <c r="AL10" s="66"/>
      <c r="AM10" s="67"/>
      <c r="AN10" s="216" t="str">
        <f>IF(OR($J10="",AM10=""),"",SUM(Tipppunkte!AL10:AN10))</f>
        <v/>
      </c>
      <c r="AO10" s="66"/>
      <c r="AP10" s="67"/>
      <c r="AQ10" s="216" t="str">
        <f>IF(OR($J10="",AP10=""),"",SUM(Tipppunkte!AO10:AQ10))</f>
        <v/>
      </c>
      <c r="AR10" s="66"/>
      <c r="AS10" s="67"/>
      <c r="AT10" s="216" t="str">
        <f>IF(OR($J10="",AS10=""),"",SUM(Tipppunkte!AR10:AT10))</f>
        <v/>
      </c>
      <c r="AU10" s="66"/>
      <c r="AV10" s="67"/>
      <c r="AW10" s="216" t="str">
        <f>IF(OR($J10="",AV10=""),"",SUM(Tipppunkte!AU10:AW10))</f>
        <v/>
      </c>
      <c r="AX10" s="66"/>
      <c r="AY10" s="67"/>
      <c r="AZ10" s="216" t="str">
        <f>IF(OR($J10="",AY10=""),"",SUM(Tipppunkte!AX10:AZ10))</f>
        <v/>
      </c>
      <c r="BA10" s="66"/>
      <c r="BB10" s="67"/>
      <c r="BC10" s="216" t="str">
        <f>IF(OR($J10="",BB10=""),"",SUM(Tipppunkte!BA10:BC10))</f>
        <v/>
      </c>
      <c r="BD10" s="66"/>
      <c r="BE10" s="67"/>
      <c r="BF10" s="216" t="str">
        <f>IF(OR($J10="",BE10=""),"",SUM(Tipppunkte!BD10:BF10))</f>
        <v/>
      </c>
      <c r="BG10" s="66"/>
      <c r="BH10" s="67"/>
      <c r="BI10" s="216" t="str">
        <f>IF(OR($J10="",BH10=""),"",SUM(Tipppunkte!BG10:BI10))</f>
        <v/>
      </c>
      <c r="BJ10" s="66"/>
      <c r="BK10" s="67"/>
      <c r="BL10" s="216" t="str">
        <f>IF(OR($J10="",BK10=""),"",SUM(Tipppunkte!BJ10:BL10))</f>
        <v/>
      </c>
      <c r="BM10" s="66"/>
      <c r="BN10" s="67"/>
      <c r="BO10" s="216" t="str">
        <f>IF(OR($J10="",BN10=""),"",SUM(Tipppunkte!BM10:BO10))</f>
        <v/>
      </c>
      <c r="BP10" s="66"/>
      <c r="BQ10" s="67"/>
      <c r="BR10" s="216" t="str">
        <f>IF(OR($J10="",BQ10=""),"",SUM(Tipppunkte!BP10:BR10))</f>
        <v/>
      </c>
      <c r="BS10" s="66"/>
      <c r="BT10" s="67"/>
      <c r="BU10" s="216" t="str">
        <f>IF(OR($J10="",BT10=""),"",SUM(Tipppunkte!BS10:BU10))</f>
        <v/>
      </c>
      <c r="BV10" s="66"/>
      <c r="BW10" s="67"/>
      <c r="BX10" s="216" t="str">
        <f>IF(OR($J10="",BW10=""),"",SUM(Tipppunkte!BV10:BX10))</f>
        <v/>
      </c>
      <c r="BY10" s="66"/>
      <c r="BZ10" s="67"/>
      <c r="CA10" s="216" t="str">
        <f>IF(OR($J10="",BZ10=""),"",SUM(Tipppunkte!BY10:CA10))</f>
        <v/>
      </c>
      <c r="CB10" s="66"/>
      <c r="CC10" s="67"/>
      <c r="CD10" s="216" t="str">
        <f>IF(OR($J10="",CC10=""),"",SUM(Tipppunkte!CB10:CD10))</f>
        <v/>
      </c>
      <c r="CE10" s="66"/>
      <c r="CF10" s="67"/>
      <c r="CG10" s="216" t="str">
        <f>IF(OR($J10="",CF10=""),"",SUM(Tipppunkte!CE10:CG10))</f>
        <v/>
      </c>
      <c r="CH10" s="66"/>
      <c r="CI10" s="67"/>
      <c r="CJ10" s="216" t="str">
        <f>IF(OR($J10="",CI10=""),"",SUM(Tipppunkte!CH10:CJ10))</f>
        <v/>
      </c>
      <c r="CK10" s="66"/>
      <c r="CL10" s="67"/>
      <c r="CM10" s="216" t="str">
        <f>IF(OR($J10="",CL10=""),"",SUM(Tipppunkte!CK10:CM10))</f>
        <v/>
      </c>
      <c r="CN10" s="66"/>
      <c r="CO10" s="67"/>
      <c r="CP10" s="216" t="str">
        <f>IF(OR($J10="",CO10=""),"",SUM(Tipppunkte!CN10:CP10))</f>
        <v/>
      </c>
      <c r="CQ10" s="66"/>
      <c r="CR10" s="67"/>
      <c r="CS10" s="216" t="str">
        <f>IF(OR($J10="",CR10=""),"",SUM(Tipppunkte!CQ10:CS10))</f>
        <v/>
      </c>
      <c r="CT10" s="66"/>
      <c r="CU10" s="67"/>
      <c r="CV10" s="216" t="str">
        <f>IF(OR($J10="",CU10=""),"",SUM(Tipppunkte!CT10:CV10))</f>
        <v/>
      </c>
      <c r="CW10" s="66"/>
      <c r="CX10" s="67"/>
      <c r="CY10" s="216" t="str">
        <f>IF(OR($J10="",CX10=""),"",SUM(Tipppunkte!CW10:CY10))</f>
        <v/>
      </c>
      <c r="CZ10" s="66"/>
      <c r="DA10" s="67"/>
      <c r="DB10" s="216" t="str">
        <f>IF(OR($J10="",DA10=""),"",SUM(Tipppunkte!CZ10:DB10))</f>
        <v/>
      </c>
      <c r="DC10" s="66"/>
      <c r="DD10" s="67"/>
      <c r="DE10" s="216" t="str">
        <f>IF(OR($J10="",DD10=""),"",SUM(Tipppunkte!DC10:DE10))</f>
        <v/>
      </c>
      <c r="DF10" s="66"/>
      <c r="DG10" s="67"/>
      <c r="DH10" s="216" t="str">
        <f>IF(OR($J10="",DG10=""),"",SUM(Tipppunkte!DF10:DH10))</f>
        <v/>
      </c>
      <c r="DI10" s="66"/>
      <c r="DJ10" s="67"/>
      <c r="DK10" s="216" t="str">
        <f>IF(OR($J10="",DJ10=""),"",SUM(Tipppunkte!DI10:DK10))</f>
        <v/>
      </c>
      <c r="DL10" s="66"/>
      <c r="DM10" s="67"/>
      <c r="DN10" s="216" t="str">
        <f>IF(OR($J10="",DM10=""),"",SUM(Tipppunkte!DL10:DN10))</f>
        <v/>
      </c>
      <c r="DO10" s="66"/>
      <c r="DP10" s="67"/>
      <c r="DQ10" s="216" t="str">
        <f>IF(OR($J10="",DP10=""),"",SUM(Tipppunkte!DO10:DQ10))</f>
        <v/>
      </c>
      <c r="DR10" s="66"/>
      <c r="DS10" s="67"/>
      <c r="DT10" s="216" t="str">
        <f>IF(OR($J10="",DS10=""),"",SUM(Tipppunkte!DR10:DT10))</f>
        <v/>
      </c>
      <c r="DU10" s="66"/>
      <c r="DV10" s="67"/>
      <c r="DW10" s="216" t="str">
        <f>IF(OR($J10="",DV10=""),"",SUM(Tipppunkte!DU10:DW10))</f>
        <v/>
      </c>
      <c r="DX10" s="66"/>
      <c r="DY10" s="67"/>
      <c r="DZ10" s="216" t="str">
        <f>IF(OR($J10="",DY10=""),"",SUM(Tipppunkte!DX10:DZ10))</f>
        <v/>
      </c>
      <c r="EA10" s="66"/>
      <c r="EB10" s="67"/>
      <c r="EC10" s="216" t="str">
        <f>IF(OR($J10="",EB10=""),"",SUM(Tipppunkte!EA10:EC10))</f>
        <v/>
      </c>
      <c r="ED10" s="66"/>
      <c r="EE10" s="67"/>
      <c r="EF10" s="216" t="str">
        <f>IF(OR($J10="",EE10=""),"",SUM(Tipppunkte!ED10:EF10))</f>
        <v/>
      </c>
      <c r="EG10" s="66"/>
      <c r="EH10" s="67"/>
      <c r="EI10" s="216" t="str">
        <f>IF(OR($J10="",EH10=""),"",SUM(Tipppunkte!EG10:EI10))</f>
        <v/>
      </c>
    </row>
    <row r="11" spans="1:139">
      <c r="A11" s="300"/>
      <c r="B11" s="128">
        <f t="shared" si="0"/>
        <v>8</v>
      </c>
      <c r="C11" s="144">
        <f>Stammdaten!H48</f>
        <v>42534.625</v>
      </c>
      <c r="D11" s="161" t="str">
        <f t="shared" si="1"/>
        <v>D</v>
      </c>
      <c r="E11" s="148" t="str">
        <f>Stammdaten!F48</f>
        <v>Spanien</v>
      </c>
      <c r="F11" s="13" t="s">
        <v>4</v>
      </c>
      <c r="G11" s="150" t="str">
        <f>Stammdaten!G48</f>
        <v>Tschechien</v>
      </c>
      <c r="H11" s="59">
        <v>1</v>
      </c>
      <c r="I11" s="13" t="s">
        <v>3</v>
      </c>
      <c r="J11" s="61">
        <v>0</v>
      </c>
      <c r="K11" s="3">
        <f t="shared" si="2"/>
        <v>3</v>
      </c>
      <c r="L11" s="1" t="s">
        <v>3</v>
      </c>
      <c r="M11" s="7">
        <f t="shared" si="3"/>
        <v>0</v>
      </c>
      <c r="N11" s="37" t="str">
        <f t="shared" si="4"/>
        <v>Spanien3</v>
      </c>
      <c r="O11" s="37" t="str">
        <f t="shared" si="5"/>
        <v>Tschechien0</v>
      </c>
      <c r="P11" s="37" t="str">
        <f>Stammdaten!D48&amp;Stammdaten!E48</f>
        <v>4142</v>
      </c>
      <c r="Q11" s="37">
        <f t="shared" si="6"/>
        <v>1</v>
      </c>
      <c r="T11" s="66">
        <v>2</v>
      </c>
      <c r="U11" s="67">
        <v>0</v>
      </c>
      <c r="V11" s="216">
        <f>IF(OR($J11="",U11=""),"",SUM(Tipppunkte!T11:V11))</f>
        <v>1.5</v>
      </c>
      <c r="W11" s="66"/>
      <c r="X11" s="67"/>
      <c r="Y11" s="216" t="str">
        <f>IF(OR($J11="",X11=""),"",SUM(Tipppunkte!W11:Y11))</f>
        <v/>
      </c>
      <c r="Z11" s="66"/>
      <c r="AA11" s="67"/>
      <c r="AB11" s="216" t="str">
        <f>IF(OR($J11="",AA11=""),"",SUM(Tipppunkte!Z11:AB11))</f>
        <v/>
      </c>
      <c r="AC11" s="66"/>
      <c r="AD11" s="67"/>
      <c r="AE11" s="216" t="str">
        <f>IF(OR($J11="",AD11=""),"",SUM(Tipppunkte!AC11:AE11))</f>
        <v/>
      </c>
      <c r="AF11" s="66"/>
      <c r="AG11" s="67"/>
      <c r="AH11" s="216" t="str">
        <f>IF(OR($J11="",AG11=""),"",SUM(Tipppunkte!AF11:AH11))</f>
        <v/>
      </c>
      <c r="AI11" s="66"/>
      <c r="AJ11" s="67"/>
      <c r="AK11" s="216" t="str">
        <f>IF(OR($J11="",AJ11=""),"",SUM(Tipppunkte!AI11:AK11))</f>
        <v/>
      </c>
      <c r="AL11" s="66"/>
      <c r="AM11" s="67"/>
      <c r="AN11" s="216" t="str">
        <f>IF(OR($J11="",AM11=""),"",SUM(Tipppunkte!AL11:AN11))</f>
        <v/>
      </c>
      <c r="AO11" s="66"/>
      <c r="AP11" s="67"/>
      <c r="AQ11" s="216" t="str">
        <f>IF(OR($J11="",AP11=""),"",SUM(Tipppunkte!AO11:AQ11))</f>
        <v/>
      </c>
      <c r="AR11" s="66"/>
      <c r="AS11" s="67"/>
      <c r="AT11" s="216" t="str">
        <f>IF(OR($J11="",AS11=""),"",SUM(Tipppunkte!AR11:AT11))</f>
        <v/>
      </c>
      <c r="AU11" s="66"/>
      <c r="AV11" s="67"/>
      <c r="AW11" s="216" t="str">
        <f>IF(OR($J11="",AV11=""),"",SUM(Tipppunkte!AU11:AW11))</f>
        <v/>
      </c>
      <c r="AX11" s="66"/>
      <c r="AY11" s="67"/>
      <c r="AZ11" s="216" t="str">
        <f>IF(OR($J11="",AY11=""),"",SUM(Tipppunkte!AX11:AZ11))</f>
        <v/>
      </c>
      <c r="BA11" s="66"/>
      <c r="BB11" s="67"/>
      <c r="BC11" s="216" t="str">
        <f>IF(OR($J11="",BB11=""),"",SUM(Tipppunkte!BA11:BC11))</f>
        <v/>
      </c>
      <c r="BD11" s="66"/>
      <c r="BE11" s="67"/>
      <c r="BF11" s="216" t="str">
        <f>IF(OR($J11="",BE11=""),"",SUM(Tipppunkte!BD11:BF11))</f>
        <v/>
      </c>
      <c r="BG11" s="66"/>
      <c r="BH11" s="67"/>
      <c r="BI11" s="216" t="str">
        <f>IF(OR($J11="",BH11=""),"",SUM(Tipppunkte!BG11:BI11))</f>
        <v/>
      </c>
      <c r="BJ11" s="66"/>
      <c r="BK11" s="67"/>
      <c r="BL11" s="216" t="str">
        <f>IF(OR($J11="",BK11=""),"",SUM(Tipppunkte!BJ11:BL11))</f>
        <v/>
      </c>
      <c r="BM11" s="66"/>
      <c r="BN11" s="67"/>
      <c r="BO11" s="216" t="str">
        <f>IF(OR($J11="",BN11=""),"",SUM(Tipppunkte!BM11:BO11))</f>
        <v/>
      </c>
      <c r="BP11" s="66"/>
      <c r="BQ11" s="67"/>
      <c r="BR11" s="216" t="str">
        <f>IF(OR($J11="",BQ11=""),"",SUM(Tipppunkte!BP11:BR11))</f>
        <v/>
      </c>
      <c r="BS11" s="66"/>
      <c r="BT11" s="67"/>
      <c r="BU11" s="216" t="str">
        <f>IF(OR($J11="",BT11=""),"",SUM(Tipppunkte!BS11:BU11))</f>
        <v/>
      </c>
      <c r="BV11" s="66"/>
      <c r="BW11" s="67"/>
      <c r="BX11" s="216" t="str">
        <f>IF(OR($J11="",BW11=""),"",SUM(Tipppunkte!BV11:BX11))</f>
        <v/>
      </c>
      <c r="BY11" s="66"/>
      <c r="BZ11" s="67"/>
      <c r="CA11" s="216" t="str">
        <f>IF(OR($J11="",BZ11=""),"",SUM(Tipppunkte!BY11:CA11))</f>
        <v/>
      </c>
      <c r="CB11" s="66"/>
      <c r="CC11" s="67"/>
      <c r="CD11" s="216" t="str">
        <f>IF(OR($J11="",CC11=""),"",SUM(Tipppunkte!CB11:CD11))</f>
        <v/>
      </c>
      <c r="CE11" s="66"/>
      <c r="CF11" s="67"/>
      <c r="CG11" s="216" t="str">
        <f>IF(OR($J11="",CF11=""),"",SUM(Tipppunkte!CE11:CG11))</f>
        <v/>
      </c>
      <c r="CH11" s="66"/>
      <c r="CI11" s="67"/>
      <c r="CJ11" s="216" t="str">
        <f>IF(OR($J11="",CI11=""),"",SUM(Tipppunkte!CH11:CJ11))</f>
        <v/>
      </c>
      <c r="CK11" s="66"/>
      <c r="CL11" s="67"/>
      <c r="CM11" s="216" t="str">
        <f>IF(OR($J11="",CL11=""),"",SUM(Tipppunkte!CK11:CM11))</f>
        <v/>
      </c>
      <c r="CN11" s="66"/>
      <c r="CO11" s="67"/>
      <c r="CP11" s="216" t="str">
        <f>IF(OR($J11="",CO11=""),"",SUM(Tipppunkte!CN11:CP11))</f>
        <v/>
      </c>
      <c r="CQ11" s="66"/>
      <c r="CR11" s="67"/>
      <c r="CS11" s="216" t="str">
        <f>IF(OR($J11="",CR11=""),"",SUM(Tipppunkte!CQ11:CS11))</f>
        <v/>
      </c>
      <c r="CT11" s="66"/>
      <c r="CU11" s="67"/>
      <c r="CV11" s="216" t="str">
        <f>IF(OR($J11="",CU11=""),"",SUM(Tipppunkte!CT11:CV11))</f>
        <v/>
      </c>
      <c r="CW11" s="66"/>
      <c r="CX11" s="67"/>
      <c r="CY11" s="216" t="str">
        <f>IF(OR($J11="",CX11=""),"",SUM(Tipppunkte!CW11:CY11))</f>
        <v/>
      </c>
      <c r="CZ11" s="66"/>
      <c r="DA11" s="67"/>
      <c r="DB11" s="216" t="str">
        <f>IF(OR($J11="",DA11=""),"",SUM(Tipppunkte!CZ11:DB11))</f>
        <v/>
      </c>
      <c r="DC11" s="66"/>
      <c r="DD11" s="67"/>
      <c r="DE11" s="216" t="str">
        <f>IF(OR($J11="",DD11=""),"",SUM(Tipppunkte!DC11:DE11))</f>
        <v/>
      </c>
      <c r="DF11" s="66"/>
      <c r="DG11" s="67"/>
      <c r="DH11" s="216" t="str">
        <f>IF(OR($J11="",DG11=""),"",SUM(Tipppunkte!DF11:DH11))</f>
        <v/>
      </c>
      <c r="DI11" s="66"/>
      <c r="DJ11" s="67"/>
      <c r="DK11" s="216" t="str">
        <f>IF(OR($J11="",DJ11=""),"",SUM(Tipppunkte!DI11:DK11))</f>
        <v/>
      </c>
      <c r="DL11" s="66"/>
      <c r="DM11" s="67"/>
      <c r="DN11" s="216" t="str">
        <f>IF(OR($J11="",DM11=""),"",SUM(Tipppunkte!DL11:DN11))</f>
        <v/>
      </c>
      <c r="DO11" s="66"/>
      <c r="DP11" s="67"/>
      <c r="DQ11" s="216" t="str">
        <f>IF(OR($J11="",DP11=""),"",SUM(Tipppunkte!DO11:DQ11))</f>
        <v/>
      </c>
      <c r="DR11" s="66"/>
      <c r="DS11" s="67"/>
      <c r="DT11" s="216" t="str">
        <f>IF(OR($J11="",DS11=""),"",SUM(Tipppunkte!DR11:DT11))</f>
        <v/>
      </c>
      <c r="DU11" s="66"/>
      <c r="DV11" s="67"/>
      <c r="DW11" s="216" t="str">
        <f>IF(OR($J11="",DV11=""),"",SUM(Tipppunkte!DU11:DW11))</f>
        <v/>
      </c>
      <c r="DX11" s="66"/>
      <c r="DY11" s="67"/>
      <c r="DZ11" s="216" t="str">
        <f>IF(OR($J11="",DY11=""),"",SUM(Tipppunkte!DX11:DZ11))</f>
        <v/>
      </c>
      <c r="EA11" s="66"/>
      <c r="EB11" s="67"/>
      <c r="EC11" s="216" t="str">
        <f>IF(OR($J11="",EB11=""),"",SUM(Tipppunkte!EA11:EC11))</f>
        <v/>
      </c>
      <c r="ED11" s="66"/>
      <c r="EE11" s="67"/>
      <c r="EF11" s="216" t="str">
        <f>IF(OR($J11="",EE11=""),"",SUM(Tipppunkte!ED11:EF11))</f>
        <v/>
      </c>
      <c r="EG11" s="66"/>
      <c r="EH11" s="67"/>
      <c r="EI11" s="216" t="str">
        <f>IF(OR($J11="",EH11=""),"",SUM(Tipppunkte!EG11:EI11))</f>
        <v/>
      </c>
    </row>
    <row r="12" spans="1:139">
      <c r="A12" s="300"/>
      <c r="B12" s="128">
        <f t="shared" si="0"/>
        <v>9</v>
      </c>
      <c r="C12" s="144">
        <f>Stammdaten!H49</f>
        <v>42534.75</v>
      </c>
      <c r="D12" s="161" t="str">
        <f t="shared" si="1"/>
        <v>E</v>
      </c>
      <c r="E12" s="148" t="str">
        <f>Stammdaten!F49</f>
        <v>Irland</v>
      </c>
      <c r="F12" s="13" t="s">
        <v>4</v>
      </c>
      <c r="G12" s="150" t="str">
        <f>Stammdaten!G49</f>
        <v>Schweden</v>
      </c>
      <c r="H12" s="59">
        <v>1</v>
      </c>
      <c r="I12" s="13" t="s">
        <v>3</v>
      </c>
      <c r="J12" s="61">
        <v>1</v>
      </c>
      <c r="K12" s="3">
        <f t="shared" si="2"/>
        <v>1</v>
      </c>
      <c r="L12" s="1" t="s">
        <v>3</v>
      </c>
      <c r="M12" s="7">
        <f t="shared" si="3"/>
        <v>1</v>
      </c>
      <c r="N12" s="37" t="str">
        <f t="shared" si="4"/>
        <v>Irland1</v>
      </c>
      <c r="O12" s="37" t="str">
        <f t="shared" si="5"/>
        <v>Schweden1</v>
      </c>
      <c r="P12" s="37" t="str">
        <f>Stammdaten!D49&amp;Stammdaten!E49</f>
        <v>5354</v>
      </c>
      <c r="Q12" s="37">
        <f t="shared" si="6"/>
        <v>0</v>
      </c>
      <c r="T12" s="66">
        <v>1</v>
      </c>
      <c r="U12" s="67">
        <v>1</v>
      </c>
      <c r="V12" s="22">
        <f>IF(OR($J12="",U12=""),"",SUM(Tipppunkte!T12:V12))</f>
        <v>3</v>
      </c>
      <c r="W12" s="66"/>
      <c r="X12" s="67"/>
      <c r="Y12" s="22" t="str">
        <f>IF(OR($J12="",X12=""),"",SUM(Tipppunkte!W12:Y12))</f>
        <v/>
      </c>
      <c r="Z12" s="66"/>
      <c r="AA12" s="67"/>
      <c r="AB12" s="22" t="str">
        <f>IF(OR($J12="",AA12=""),"",SUM(Tipppunkte!Z12:AB12))</f>
        <v/>
      </c>
      <c r="AC12" s="66"/>
      <c r="AD12" s="67"/>
      <c r="AE12" s="22" t="str">
        <f>IF(OR($J12="",AD12=""),"",SUM(Tipppunkte!AC12:AE12))</f>
        <v/>
      </c>
      <c r="AF12" s="66"/>
      <c r="AG12" s="67"/>
      <c r="AH12" s="22" t="str">
        <f>IF(OR($J12="",AG12=""),"",SUM(Tipppunkte!AF12:AH12))</f>
        <v/>
      </c>
      <c r="AI12" s="66"/>
      <c r="AJ12" s="67"/>
      <c r="AK12" s="22" t="str">
        <f>IF(OR($J12="",AJ12=""),"",SUM(Tipppunkte!AI12:AK12))</f>
        <v/>
      </c>
      <c r="AL12" s="66"/>
      <c r="AM12" s="67"/>
      <c r="AN12" s="22" t="str">
        <f>IF(OR($J12="",AM12=""),"",SUM(Tipppunkte!AL12:AN12))</f>
        <v/>
      </c>
      <c r="AO12" s="66"/>
      <c r="AP12" s="67"/>
      <c r="AQ12" s="22" t="str">
        <f>IF(OR($J12="",AP12=""),"",SUM(Tipppunkte!AO12:AQ12))</f>
        <v/>
      </c>
      <c r="AR12" s="66"/>
      <c r="AS12" s="67"/>
      <c r="AT12" s="22" t="str">
        <f>IF(OR($J12="",AS12=""),"",SUM(Tipppunkte!AR12:AT12))</f>
        <v/>
      </c>
      <c r="AU12" s="66"/>
      <c r="AV12" s="67"/>
      <c r="AW12" s="22" t="str">
        <f>IF(OR($J12="",AV12=""),"",SUM(Tipppunkte!AU12:AW12))</f>
        <v/>
      </c>
      <c r="AX12" s="66"/>
      <c r="AY12" s="67"/>
      <c r="AZ12" s="22" t="str">
        <f>IF(OR($J12="",AY12=""),"",SUM(Tipppunkte!AX12:AZ12))</f>
        <v/>
      </c>
      <c r="BA12" s="66"/>
      <c r="BB12" s="67"/>
      <c r="BC12" s="22" t="str">
        <f>IF(OR($J12="",BB12=""),"",SUM(Tipppunkte!BA12:BC12))</f>
        <v/>
      </c>
      <c r="BD12" s="66"/>
      <c r="BE12" s="67"/>
      <c r="BF12" s="22" t="str">
        <f>IF(OR($J12="",BE12=""),"",SUM(Tipppunkte!BD12:BF12))</f>
        <v/>
      </c>
      <c r="BG12" s="66"/>
      <c r="BH12" s="67"/>
      <c r="BI12" s="22" t="str">
        <f>IF(OR($J12="",BH12=""),"",SUM(Tipppunkte!BG12:BI12))</f>
        <v/>
      </c>
      <c r="BJ12" s="66"/>
      <c r="BK12" s="67"/>
      <c r="BL12" s="22" t="str">
        <f>IF(OR($J12="",BK12=""),"",SUM(Tipppunkte!BJ12:BL12))</f>
        <v/>
      </c>
      <c r="BM12" s="66"/>
      <c r="BN12" s="67"/>
      <c r="BO12" s="22" t="str">
        <f>IF(OR($J12="",BN12=""),"",SUM(Tipppunkte!BM12:BO12))</f>
        <v/>
      </c>
      <c r="BP12" s="66"/>
      <c r="BQ12" s="67"/>
      <c r="BR12" s="22" t="str">
        <f>IF(OR($J12="",BQ12=""),"",SUM(Tipppunkte!BP12:BR12))</f>
        <v/>
      </c>
      <c r="BS12" s="66"/>
      <c r="BT12" s="67"/>
      <c r="BU12" s="22" t="str">
        <f>IF(OR($J12="",BT12=""),"",SUM(Tipppunkte!BS12:BU12))</f>
        <v/>
      </c>
      <c r="BV12" s="66"/>
      <c r="BW12" s="67"/>
      <c r="BX12" s="22" t="str">
        <f>IF(OR($J12="",BW12=""),"",SUM(Tipppunkte!BV12:BX12))</f>
        <v/>
      </c>
      <c r="BY12" s="66"/>
      <c r="BZ12" s="67"/>
      <c r="CA12" s="22" t="str">
        <f>IF(OR($J12="",BZ12=""),"",SUM(Tipppunkte!BY12:CA12))</f>
        <v/>
      </c>
      <c r="CB12" s="66"/>
      <c r="CC12" s="67"/>
      <c r="CD12" s="22" t="str">
        <f>IF(OR($J12="",CC12=""),"",SUM(Tipppunkte!CB12:CD12))</f>
        <v/>
      </c>
      <c r="CE12" s="66"/>
      <c r="CF12" s="67"/>
      <c r="CG12" s="22" t="str">
        <f>IF(OR($J12="",CF12=""),"",SUM(Tipppunkte!CE12:CG12))</f>
        <v/>
      </c>
      <c r="CH12" s="66"/>
      <c r="CI12" s="67"/>
      <c r="CJ12" s="22" t="str">
        <f>IF(OR($J12="",CI12=""),"",SUM(Tipppunkte!CH12:CJ12))</f>
        <v/>
      </c>
      <c r="CK12" s="66"/>
      <c r="CL12" s="67"/>
      <c r="CM12" s="22" t="str">
        <f>IF(OR($J12="",CL12=""),"",SUM(Tipppunkte!CK12:CM12))</f>
        <v/>
      </c>
      <c r="CN12" s="66"/>
      <c r="CO12" s="67"/>
      <c r="CP12" s="22" t="str">
        <f>IF(OR($J12="",CO12=""),"",SUM(Tipppunkte!CN12:CP12))</f>
        <v/>
      </c>
      <c r="CQ12" s="66"/>
      <c r="CR12" s="67"/>
      <c r="CS12" s="22" t="str">
        <f>IF(OR($J12="",CR12=""),"",SUM(Tipppunkte!CQ12:CS12))</f>
        <v/>
      </c>
      <c r="CT12" s="66"/>
      <c r="CU12" s="67"/>
      <c r="CV12" s="22" t="str">
        <f>IF(OR($J12="",CU12=""),"",SUM(Tipppunkte!CT12:CV12))</f>
        <v/>
      </c>
      <c r="CW12" s="66"/>
      <c r="CX12" s="67"/>
      <c r="CY12" s="22" t="str">
        <f>IF(OR($J12="",CX12=""),"",SUM(Tipppunkte!CW12:CY12))</f>
        <v/>
      </c>
      <c r="CZ12" s="66"/>
      <c r="DA12" s="67"/>
      <c r="DB12" s="22" t="str">
        <f>IF(OR($J12="",DA12=""),"",SUM(Tipppunkte!CZ12:DB12))</f>
        <v/>
      </c>
      <c r="DC12" s="66"/>
      <c r="DD12" s="67"/>
      <c r="DE12" s="22" t="str">
        <f>IF(OR($J12="",DD12=""),"",SUM(Tipppunkte!DC12:DE12))</f>
        <v/>
      </c>
      <c r="DF12" s="66"/>
      <c r="DG12" s="67"/>
      <c r="DH12" s="22" t="str">
        <f>IF(OR($J12="",DG12=""),"",SUM(Tipppunkte!DF12:DH12))</f>
        <v/>
      </c>
      <c r="DI12" s="66"/>
      <c r="DJ12" s="67"/>
      <c r="DK12" s="22" t="str">
        <f>IF(OR($J12="",DJ12=""),"",SUM(Tipppunkte!DI12:DK12))</f>
        <v/>
      </c>
      <c r="DL12" s="66"/>
      <c r="DM12" s="67"/>
      <c r="DN12" s="22" t="str">
        <f>IF(OR($J12="",DM12=""),"",SUM(Tipppunkte!DL12:DN12))</f>
        <v/>
      </c>
      <c r="DO12" s="66"/>
      <c r="DP12" s="67"/>
      <c r="DQ12" s="22" t="str">
        <f>IF(OR($J12="",DP12=""),"",SUM(Tipppunkte!DO12:DQ12))</f>
        <v/>
      </c>
      <c r="DR12" s="66"/>
      <c r="DS12" s="67"/>
      <c r="DT12" s="22" t="str">
        <f>IF(OR($J12="",DS12=""),"",SUM(Tipppunkte!DR12:DT12))</f>
        <v/>
      </c>
      <c r="DU12" s="66"/>
      <c r="DV12" s="67"/>
      <c r="DW12" s="22" t="str">
        <f>IF(OR($J12="",DV12=""),"",SUM(Tipppunkte!DU12:DW12))</f>
        <v/>
      </c>
      <c r="DX12" s="66"/>
      <c r="DY12" s="67"/>
      <c r="DZ12" s="22" t="str">
        <f>IF(OR($J12="",DY12=""),"",SUM(Tipppunkte!DX12:DZ12))</f>
        <v/>
      </c>
      <c r="EA12" s="66"/>
      <c r="EB12" s="67"/>
      <c r="EC12" s="22" t="str">
        <f>IF(OR($J12="",EB12=""),"",SUM(Tipppunkte!EA12:EC12))</f>
        <v/>
      </c>
      <c r="ED12" s="66"/>
      <c r="EE12" s="67"/>
      <c r="EF12" s="22" t="str">
        <f>IF(OR($J12="",EE12=""),"",SUM(Tipppunkte!ED12:EF12))</f>
        <v/>
      </c>
      <c r="EG12" s="66"/>
      <c r="EH12" s="67"/>
      <c r="EI12" s="22" t="str">
        <f>IF(OR($J12="",EH12=""),"",SUM(Tipppunkte!EG12:EI12))</f>
        <v/>
      </c>
    </row>
    <row r="13" spans="1:139">
      <c r="A13" s="300"/>
      <c r="B13" s="128">
        <f t="shared" si="0"/>
        <v>10</v>
      </c>
      <c r="C13" s="144">
        <f>Stammdaten!H50</f>
        <v>42534.875</v>
      </c>
      <c r="D13" s="161" t="str">
        <f t="shared" si="1"/>
        <v>E</v>
      </c>
      <c r="E13" s="148" t="str">
        <f>Stammdaten!F50</f>
        <v>Belgien</v>
      </c>
      <c r="F13" s="13" t="s">
        <v>4</v>
      </c>
      <c r="G13" s="150" t="str">
        <f>Stammdaten!G50</f>
        <v>Italien</v>
      </c>
      <c r="H13" s="59">
        <v>0</v>
      </c>
      <c r="I13" s="13" t="s">
        <v>3</v>
      </c>
      <c r="J13" s="61">
        <v>2</v>
      </c>
      <c r="K13" s="3">
        <f t="shared" si="2"/>
        <v>0</v>
      </c>
      <c r="L13" s="1" t="s">
        <v>3</v>
      </c>
      <c r="M13" s="7">
        <f t="shared" si="3"/>
        <v>3</v>
      </c>
      <c r="N13" s="37" t="str">
        <f t="shared" si="4"/>
        <v>Belgien0</v>
      </c>
      <c r="O13" s="37" t="str">
        <f t="shared" si="5"/>
        <v>Italien3</v>
      </c>
      <c r="P13" s="37" t="str">
        <f>Stammdaten!D50&amp;Stammdaten!E50</f>
        <v>5152</v>
      </c>
      <c r="Q13" s="37">
        <f t="shared" si="6"/>
        <v>2</v>
      </c>
      <c r="T13" s="66">
        <v>0</v>
      </c>
      <c r="U13" s="67">
        <v>1</v>
      </c>
      <c r="V13" s="22">
        <f>IF(OR($J13="",U13=""),"",SUM(Tipppunkte!T13:V13))</f>
        <v>1.5</v>
      </c>
      <c r="W13" s="66"/>
      <c r="X13" s="67"/>
      <c r="Y13" s="22" t="str">
        <f>IF(OR($J13="",X13=""),"",SUM(Tipppunkte!W13:Y13))</f>
        <v/>
      </c>
      <c r="Z13" s="66"/>
      <c r="AA13" s="67"/>
      <c r="AB13" s="22" t="str">
        <f>IF(OR($J13="",AA13=""),"",SUM(Tipppunkte!Z13:AB13))</f>
        <v/>
      </c>
      <c r="AC13" s="66"/>
      <c r="AD13" s="67"/>
      <c r="AE13" s="22" t="str">
        <f>IF(OR($J13="",AD13=""),"",SUM(Tipppunkte!AC13:AE13))</f>
        <v/>
      </c>
      <c r="AF13" s="66"/>
      <c r="AG13" s="67"/>
      <c r="AH13" s="22" t="str">
        <f>IF(OR($J13="",AG13=""),"",SUM(Tipppunkte!AF13:AH13))</f>
        <v/>
      </c>
      <c r="AI13" s="66"/>
      <c r="AJ13" s="67"/>
      <c r="AK13" s="22" t="str">
        <f>IF(OR($J13="",AJ13=""),"",SUM(Tipppunkte!AI13:AK13))</f>
        <v/>
      </c>
      <c r="AL13" s="66"/>
      <c r="AM13" s="67"/>
      <c r="AN13" s="22" t="str">
        <f>IF(OR($J13="",AM13=""),"",SUM(Tipppunkte!AL13:AN13))</f>
        <v/>
      </c>
      <c r="AO13" s="66"/>
      <c r="AP13" s="67"/>
      <c r="AQ13" s="22" t="str">
        <f>IF(OR($J13="",AP13=""),"",SUM(Tipppunkte!AO13:AQ13))</f>
        <v/>
      </c>
      <c r="AR13" s="66"/>
      <c r="AS13" s="67"/>
      <c r="AT13" s="22" t="str">
        <f>IF(OR($J13="",AS13=""),"",SUM(Tipppunkte!AR13:AT13))</f>
        <v/>
      </c>
      <c r="AU13" s="66"/>
      <c r="AV13" s="67"/>
      <c r="AW13" s="22" t="str">
        <f>IF(OR($J13="",AV13=""),"",SUM(Tipppunkte!AU13:AW13))</f>
        <v/>
      </c>
      <c r="AX13" s="66"/>
      <c r="AY13" s="67"/>
      <c r="AZ13" s="22" t="str">
        <f>IF(OR($J13="",AY13=""),"",SUM(Tipppunkte!AX13:AZ13))</f>
        <v/>
      </c>
      <c r="BA13" s="66"/>
      <c r="BB13" s="67"/>
      <c r="BC13" s="22" t="str">
        <f>IF(OR($J13="",BB13=""),"",SUM(Tipppunkte!BA13:BC13))</f>
        <v/>
      </c>
      <c r="BD13" s="66"/>
      <c r="BE13" s="67"/>
      <c r="BF13" s="22" t="str">
        <f>IF(OR($J13="",BE13=""),"",SUM(Tipppunkte!BD13:BF13))</f>
        <v/>
      </c>
      <c r="BG13" s="66"/>
      <c r="BH13" s="67"/>
      <c r="BI13" s="22" t="str">
        <f>IF(OR($J13="",BH13=""),"",SUM(Tipppunkte!BG13:BI13))</f>
        <v/>
      </c>
      <c r="BJ13" s="66"/>
      <c r="BK13" s="67"/>
      <c r="BL13" s="22" t="str">
        <f>IF(OR($J13="",BK13=""),"",SUM(Tipppunkte!BJ13:BL13))</f>
        <v/>
      </c>
      <c r="BM13" s="66"/>
      <c r="BN13" s="67"/>
      <c r="BO13" s="22" t="str">
        <f>IF(OR($J13="",BN13=""),"",SUM(Tipppunkte!BM13:BO13))</f>
        <v/>
      </c>
      <c r="BP13" s="66"/>
      <c r="BQ13" s="67"/>
      <c r="BR13" s="22" t="str">
        <f>IF(OR($J13="",BQ13=""),"",SUM(Tipppunkte!BP13:BR13))</f>
        <v/>
      </c>
      <c r="BS13" s="66"/>
      <c r="BT13" s="67"/>
      <c r="BU13" s="22" t="str">
        <f>IF(OR($J13="",BT13=""),"",SUM(Tipppunkte!BS13:BU13))</f>
        <v/>
      </c>
      <c r="BV13" s="66"/>
      <c r="BW13" s="67"/>
      <c r="BX13" s="22" t="str">
        <f>IF(OR($J13="",BW13=""),"",SUM(Tipppunkte!BV13:BX13))</f>
        <v/>
      </c>
      <c r="BY13" s="66"/>
      <c r="BZ13" s="67"/>
      <c r="CA13" s="22" t="str">
        <f>IF(OR($J13="",BZ13=""),"",SUM(Tipppunkte!BY13:CA13))</f>
        <v/>
      </c>
      <c r="CB13" s="66"/>
      <c r="CC13" s="67"/>
      <c r="CD13" s="22" t="str">
        <f>IF(OR($J13="",CC13=""),"",SUM(Tipppunkte!CB13:CD13))</f>
        <v/>
      </c>
      <c r="CE13" s="66"/>
      <c r="CF13" s="67"/>
      <c r="CG13" s="22" t="str">
        <f>IF(OR($J13="",CF13=""),"",SUM(Tipppunkte!CE13:CG13))</f>
        <v/>
      </c>
      <c r="CH13" s="66"/>
      <c r="CI13" s="67"/>
      <c r="CJ13" s="22" t="str">
        <f>IF(OR($J13="",CI13=""),"",SUM(Tipppunkte!CH13:CJ13))</f>
        <v/>
      </c>
      <c r="CK13" s="66"/>
      <c r="CL13" s="67"/>
      <c r="CM13" s="22" t="str">
        <f>IF(OR($J13="",CL13=""),"",SUM(Tipppunkte!CK13:CM13))</f>
        <v/>
      </c>
      <c r="CN13" s="66"/>
      <c r="CO13" s="67"/>
      <c r="CP13" s="22" t="str">
        <f>IF(OR($J13="",CO13=""),"",SUM(Tipppunkte!CN13:CP13))</f>
        <v/>
      </c>
      <c r="CQ13" s="66"/>
      <c r="CR13" s="67"/>
      <c r="CS13" s="22" t="str">
        <f>IF(OR($J13="",CR13=""),"",SUM(Tipppunkte!CQ13:CS13))</f>
        <v/>
      </c>
      <c r="CT13" s="66"/>
      <c r="CU13" s="67"/>
      <c r="CV13" s="22" t="str">
        <f>IF(OR($J13="",CU13=""),"",SUM(Tipppunkte!CT13:CV13))</f>
        <v/>
      </c>
      <c r="CW13" s="66"/>
      <c r="CX13" s="67"/>
      <c r="CY13" s="22" t="str">
        <f>IF(OR($J13="",CX13=""),"",SUM(Tipppunkte!CW13:CY13))</f>
        <v/>
      </c>
      <c r="CZ13" s="66"/>
      <c r="DA13" s="67"/>
      <c r="DB13" s="22" t="str">
        <f>IF(OR($J13="",DA13=""),"",SUM(Tipppunkte!CZ13:DB13))</f>
        <v/>
      </c>
      <c r="DC13" s="66"/>
      <c r="DD13" s="67"/>
      <c r="DE13" s="22" t="str">
        <f>IF(OR($J13="",DD13=""),"",SUM(Tipppunkte!DC13:DE13))</f>
        <v/>
      </c>
      <c r="DF13" s="66"/>
      <c r="DG13" s="67"/>
      <c r="DH13" s="22" t="str">
        <f>IF(OR($J13="",DG13=""),"",SUM(Tipppunkte!DF13:DH13))</f>
        <v/>
      </c>
      <c r="DI13" s="66"/>
      <c r="DJ13" s="67"/>
      <c r="DK13" s="22" t="str">
        <f>IF(OR($J13="",DJ13=""),"",SUM(Tipppunkte!DI13:DK13))</f>
        <v/>
      </c>
      <c r="DL13" s="66"/>
      <c r="DM13" s="67"/>
      <c r="DN13" s="22" t="str">
        <f>IF(OR($J13="",DM13=""),"",SUM(Tipppunkte!DL13:DN13))</f>
        <v/>
      </c>
      <c r="DO13" s="66"/>
      <c r="DP13" s="67"/>
      <c r="DQ13" s="22" t="str">
        <f>IF(OR($J13="",DP13=""),"",SUM(Tipppunkte!DO13:DQ13))</f>
        <v/>
      </c>
      <c r="DR13" s="66"/>
      <c r="DS13" s="67"/>
      <c r="DT13" s="22" t="str">
        <f>IF(OR($J13="",DS13=""),"",SUM(Tipppunkte!DR13:DT13))</f>
        <v/>
      </c>
      <c r="DU13" s="66"/>
      <c r="DV13" s="67"/>
      <c r="DW13" s="22" t="str">
        <f>IF(OR($J13="",DV13=""),"",SUM(Tipppunkte!DU13:DW13))</f>
        <v/>
      </c>
      <c r="DX13" s="66"/>
      <c r="DY13" s="67"/>
      <c r="DZ13" s="22" t="str">
        <f>IF(OR($J13="",DY13=""),"",SUM(Tipppunkte!DX13:DZ13))</f>
        <v/>
      </c>
      <c r="EA13" s="66"/>
      <c r="EB13" s="67"/>
      <c r="EC13" s="22" t="str">
        <f>IF(OR($J13="",EB13=""),"",SUM(Tipppunkte!EA13:EC13))</f>
        <v/>
      </c>
      <c r="ED13" s="66"/>
      <c r="EE13" s="67"/>
      <c r="EF13" s="22" t="str">
        <f>IF(OR($J13="",EE13=""),"",SUM(Tipppunkte!ED13:EF13))</f>
        <v/>
      </c>
      <c r="EG13" s="66"/>
      <c r="EH13" s="67"/>
      <c r="EI13" s="22" t="str">
        <f>IF(OR($J13="",EH13=""),"",SUM(Tipppunkte!EG13:EI13))</f>
        <v/>
      </c>
    </row>
    <row r="14" spans="1:139">
      <c r="A14" s="300"/>
      <c r="B14" s="128">
        <f t="shared" si="0"/>
        <v>11</v>
      </c>
      <c r="C14" s="144">
        <f>Stammdaten!H51</f>
        <v>42535.75</v>
      </c>
      <c r="D14" s="161" t="str">
        <f t="shared" si="1"/>
        <v>F</v>
      </c>
      <c r="E14" s="148" t="str">
        <f>Stammdaten!F51</f>
        <v>Österreich</v>
      </c>
      <c r="F14" s="13" t="s">
        <v>4</v>
      </c>
      <c r="G14" s="150" t="str">
        <f>Stammdaten!G51</f>
        <v>Ungarn</v>
      </c>
      <c r="H14" s="59">
        <v>0</v>
      </c>
      <c r="I14" s="13" t="s">
        <v>3</v>
      </c>
      <c r="J14" s="61">
        <v>2</v>
      </c>
      <c r="K14" s="3">
        <f t="shared" si="2"/>
        <v>0</v>
      </c>
      <c r="L14" s="1" t="s">
        <v>3</v>
      </c>
      <c r="M14" s="7">
        <f t="shared" si="3"/>
        <v>3</v>
      </c>
      <c r="N14" s="37" t="str">
        <f t="shared" si="4"/>
        <v>Österreich0</v>
      </c>
      <c r="O14" s="37" t="str">
        <f t="shared" si="5"/>
        <v>Ungarn3</v>
      </c>
      <c r="P14" s="37" t="str">
        <f>Stammdaten!D51&amp;Stammdaten!E51</f>
        <v>6364</v>
      </c>
      <c r="Q14" s="37">
        <f t="shared" si="6"/>
        <v>2</v>
      </c>
      <c r="T14" s="66">
        <v>0</v>
      </c>
      <c r="U14" s="67">
        <v>2</v>
      </c>
      <c r="V14" s="22">
        <f>IF(OR($J14="",U14=""),"",SUM(Tipppunkte!T14:V14))</f>
        <v>3</v>
      </c>
      <c r="W14" s="66"/>
      <c r="X14" s="67"/>
      <c r="Y14" s="22" t="str">
        <f>IF(OR($J14="",X14=""),"",SUM(Tipppunkte!W14:Y14))</f>
        <v/>
      </c>
      <c r="Z14" s="66"/>
      <c r="AA14" s="67"/>
      <c r="AB14" s="22" t="str">
        <f>IF(OR($J14="",AA14=""),"",SUM(Tipppunkte!Z14:AB14))</f>
        <v/>
      </c>
      <c r="AC14" s="66"/>
      <c r="AD14" s="67"/>
      <c r="AE14" s="22" t="str">
        <f>IF(OR($J14="",AD14=""),"",SUM(Tipppunkte!AC14:AE14))</f>
        <v/>
      </c>
      <c r="AF14" s="66"/>
      <c r="AG14" s="67"/>
      <c r="AH14" s="22" t="str">
        <f>IF(OR($J14="",AG14=""),"",SUM(Tipppunkte!AF14:AH14))</f>
        <v/>
      </c>
      <c r="AI14" s="66"/>
      <c r="AJ14" s="67"/>
      <c r="AK14" s="22" t="str">
        <f>IF(OR($J14="",AJ14=""),"",SUM(Tipppunkte!AI14:AK14))</f>
        <v/>
      </c>
      <c r="AL14" s="66"/>
      <c r="AM14" s="67"/>
      <c r="AN14" s="22" t="str">
        <f>IF(OR($J14="",AM14=""),"",SUM(Tipppunkte!AL14:AN14))</f>
        <v/>
      </c>
      <c r="AO14" s="66"/>
      <c r="AP14" s="67"/>
      <c r="AQ14" s="22" t="str">
        <f>IF(OR($J14="",AP14=""),"",SUM(Tipppunkte!AO14:AQ14))</f>
        <v/>
      </c>
      <c r="AR14" s="66"/>
      <c r="AS14" s="67"/>
      <c r="AT14" s="22" t="str">
        <f>IF(OR($J14="",AS14=""),"",SUM(Tipppunkte!AR14:AT14))</f>
        <v/>
      </c>
      <c r="AU14" s="66"/>
      <c r="AV14" s="67"/>
      <c r="AW14" s="22" t="str">
        <f>IF(OR($J14="",AV14=""),"",SUM(Tipppunkte!AU14:AW14))</f>
        <v/>
      </c>
      <c r="AX14" s="66"/>
      <c r="AY14" s="67"/>
      <c r="AZ14" s="22" t="str">
        <f>IF(OR($J14="",AY14=""),"",SUM(Tipppunkte!AX14:AZ14))</f>
        <v/>
      </c>
      <c r="BA14" s="66"/>
      <c r="BB14" s="67"/>
      <c r="BC14" s="22" t="str">
        <f>IF(OR($J14="",BB14=""),"",SUM(Tipppunkte!BA14:BC14))</f>
        <v/>
      </c>
      <c r="BD14" s="66"/>
      <c r="BE14" s="67"/>
      <c r="BF14" s="22" t="str">
        <f>IF(OR($J14="",BE14=""),"",SUM(Tipppunkte!BD14:BF14))</f>
        <v/>
      </c>
      <c r="BG14" s="66"/>
      <c r="BH14" s="67"/>
      <c r="BI14" s="22" t="str">
        <f>IF(OR($J14="",BH14=""),"",SUM(Tipppunkte!BG14:BI14))</f>
        <v/>
      </c>
      <c r="BJ14" s="66"/>
      <c r="BK14" s="67"/>
      <c r="BL14" s="22" t="str">
        <f>IF(OR($J14="",BK14=""),"",SUM(Tipppunkte!BJ14:BL14))</f>
        <v/>
      </c>
      <c r="BM14" s="66"/>
      <c r="BN14" s="67"/>
      <c r="BO14" s="22" t="str">
        <f>IF(OR($J14="",BN14=""),"",SUM(Tipppunkte!BM14:BO14))</f>
        <v/>
      </c>
      <c r="BP14" s="66"/>
      <c r="BQ14" s="67"/>
      <c r="BR14" s="22" t="str">
        <f>IF(OR($J14="",BQ14=""),"",SUM(Tipppunkte!BP14:BR14))</f>
        <v/>
      </c>
      <c r="BS14" s="66"/>
      <c r="BT14" s="67"/>
      <c r="BU14" s="22" t="str">
        <f>IF(OR($J14="",BT14=""),"",SUM(Tipppunkte!BS14:BU14))</f>
        <v/>
      </c>
      <c r="BV14" s="66"/>
      <c r="BW14" s="67"/>
      <c r="BX14" s="22" t="str">
        <f>IF(OR($J14="",BW14=""),"",SUM(Tipppunkte!BV14:BX14))</f>
        <v/>
      </c>
      <c r="BY14" s="66"/>
      <c r="BZ14" s="67"/>
      <c r="CA14" s="22" t="str">
        <f>IF(OR($J14="",BZ14=""),"",SUM(Tipppunkte!BY14:CA14))</f>
        <v/>
      </c>
      <c r="CB14" s="66"/>
      <c r="CC14" s="67"/>
      <c r="CD14" s="22" t="str">
        <f>IF(OR($J14="",CC14=""),"",SUM(Tipppunkte!CB14:CD14))</f>
        <v/>
      </c>
      <c r="CE14" s="66"/>
      <c r="CF14" s="67"/>
      <c r="CG14" s="22" t="str">
        <f>IF(OR($J14="",CF14=""),"",SUM(Tipppunkte!CE14:CG14))</f>
        <v/>
      </c>
      <c r="CH14" s="66"/>
      <c r="CI14" s="67"/>
      <c r="CJ14" s="22" t="str">
        <f>IF(OR($J14="",CI14=""),"",SUM(Tipppunkte!CH14:CJ14))</f>
        <v/>
      </c>
      <c r="CK14" s="66"/>
      <c r="CL14" s="67"/>
      <c r="CM14" s="22" t="str">
        <f>IF(OR($J14="",CL14=""),"",SUM(Tipppunkte!CK14:CM14))</f>
        <v/>
      </c>
      <c r="CN14" s="66"/>
      <c r="CO14" s="67"/>
      <c r="CP14" s="22" t="str">
        <f>IF(OR($J14="",CO14=""),"",SUM(Tipppunkte!CN14:CP14))</f>
        <v/>
      </c>
      <c r="CQ14" s="66"/>
      <c r="CR14" s="67"/>
      <c r="CS14" s="22" t="str">
        <f>IF(OR($J14="",CR14=""),"",SUM(Tipppunkte!CQ14:CS14))</f>
        <v/>
      </c>
      <c r="CT14" s="66"/>
      <c r="CU14" s="67"/>
      <c r="CV14" s="22" t="str">
        <f>IF(OR($J14="",CU14=""),"",SUM(Tipppunkte!CT14:CV14))</f>
        <v/>
      </c>
      <c r="CW14" s="66"/>
      <c r="CX14" s="67"/>
      <c r="CY14" s="22" t="str">
        <f>IF(OR($J14="",CX14=""),"",SUM(Tipppunkte!CW14:CY14))</f>
        <v/>
      </c>
      <c r="CZ14" s="66"/>
      <c r="DA14" s="67"/>
      <c r="DB14" s="22" t="str">
        <f>IF(OR($J14="",DA14=""),"",SUM(Tipppunkte!CZ14:DB14))</f>
        <v/>
      </c>
      <c r="DC14" s="66"/>
      <c r="DD14" s="67"/>
      <c r="DE14" s="22" t="str">
        <f>IF(OR($J14="",DD14=""),"",SUM(Tipppunkte!DC14:DE14))</f>
        <v/>
      </c>
      <c r="DF14" s="66"/>
      <c r="DG14" s="67"/>
      <c r="DH14" s="22" t="str">
        <f>IF(OR($J14="",DG14=""),"",SUM(Tipppunkte!DF14:DH14))</f>
        <v/>
      </c>
      <c r="DI14" s="66"/>
      <c r="DJ14" s="67"/>
      <c r="DK14" s="22" t="str">
        <f>IF(OR($J14="",DJ14=""),"",SUM(Tipppunkte!DI14:DK14))</f>
        <v/>
      </c>
      <c r="DL14" s="66"/>
      <c r="DM14" s="67"/>
      <c r="DN14" s="22" t="str">
        <f>IF(OR($J14="",DM14=""),"",SUM(Tipppunkte!DL14:DN14))</f>
        <v/>
      </c>
      <c r="DO14" s="66"/>
      <c r="DP14" s="67"/>
      <c r="DQ14" s="22" t="str">
        <f>IF(OR($J14="",DP14=""),"",SUM(Tipppunkte!DO14:DQ14))</f>
        <v/>
      </c>
      <c r="DR14" s="66"/>
      <c r="DS14" s="67"/>
      <c r="DT14" s="22" t="str">
        <f>IF(OR($J14="",DS14=""),"",SUM(Tipppunkte!DR14:DT14))</f>
        <v/>
      </c>
      <c r="DU14" s="66"/>
      <c r="DV14" s="67"/>
      <c r="DW14" s="22" t="str">
        <f>IF(OR($J14="",DV14=""),"",SUM(Tipppunkte!DU14:DW14))</f>
        <v/>
      </c>
      <c r="DX14" s="66"/>
      <c r="DY14" s="67"/>
      <c r="DZ14" s="22" t="str">
        <f>IF(OR($J14="",DY14=""),"",SUM(Tipppunkte!DX14:DZ14))</f>
        <v/>
      </c>
      <c r="EA14" s="66"/>
      <c r="EB14" s="67"/>
      <c r="EC14" s="22" t="str">
        <f>IF(OR($J14="",EB14=""),"",SUM(Tipppunkte!EA14:EC14))</f>
        <v/>
      </c>
      <c r="ED14" s="66"/>
      <c r="EE14" s="67"/>
      <c r="EF14" s="22" t="str">
        <f>IF(OR($J14="",EE14=""),"",SUM(Tipppunkte!ED14:EF14))</f>
        <v/>
      </c>
      <c r="EG14" s="66"/>
      <c r="EH14" s="67"/>
      <c r="EI14" s="22" t="str">
        <f>IF(OR($J14="",EH14=""),"",SUM(Tipppunkte!EG14:EI14))</f>
        <v/>
      </c>
    </row>
    <row r="15" spans="1:139">
      <c r="A15" s="300"/>
      <c r="B15" s="128">
        <f t="shared" si="0"/>
        <v>12</v>
      </c>
      <c r="C15" s="144">
        <f>Stammdaten!H52</f>
        <v>42535.875</v>
      </c>
      <c r="D15" s="161" t="str">
        <f t="shared" si="1"/>
        <v>F</v>
      </c>
      <c r="E15" s="148" t="str">
        <f>Stammdaten!F52</f>
        <v>Portugal</v>
      </c>
      <c r="F15" s="13" t="s">
        <v>4</v>
      </c>
      <c r="G15" s="150" t="str">
        <f>Stammdaten!G52</f>
        <v>Island</v>
      </c>
      <c r="H15" s="59">
        <v>1</v>
      </c>
      <c r="I15" s="13" t="s">
        <v>3</v>
      </c>
      <c r="J15" s="61">
        <v>1</v>
      </c>
      <c r="K15" s="3">
        <f t="shared" si="2"/>
        <v>1</v>
      </c>
      <c r="L15" s="1" t="s">
        <v>3</v>
      </c>
      <c r="M15" s="7">
        <f t="shared" si="3"/>
        <v>1</v>
      </c>
      <c r="N15" s="37" t="str">
        <f t="shared" si="4"/>
        <v>Portugal1</v>
      </c>
      <c r="O15" s="37" t="str">
        <f t="shared" si="5"/>
        <v>Island1</v>
      </c>
      <c r="P15" s="37" t="str">
        <f>Stammdaten!D52&amp;Stammdaten!E52</f>
        <v>6162</v>
      </c>
      <c r="Q15" s="37">
        <f t="shared" si="6"/>
        <v>0</v>
      </c>
      <c r="T15" s="66">
        <v>3</v>
      </c>
      <c r="U15" s="67">
        <v>0</v>
      </c>
      <c r="V15" s="22">
        <f>IF(OR($J15="",U15=""),"",SUM(Tipppunkte!T15:V15))</f>
        <v>0</v>
      </c>
      <c r="W15" s="66"/>
      <c r="X15" s="67"/>
      <c r="Y15" s="22" t="str">
        <f>IF(OR($J15="",X15=""),"",SUM(Tipppunkte!W15:Y15))</f>
        <v/>
      </c>
      <c r="Z15" s="66"/>
      <c r="AA15" s="67"/>
      <c r="AB15" s="22" t="str">
        <f>IF(OR($J15="",AA15=""),"",SUM(Tipppunkte!Z15:AB15))</f>
        <v/>
      </c>
      <c r="AC15" s="66"/>
      <c r="AD15" s="67"/>
      <c r="AE15" s="22" t="str">
        <f>IF(OR($J15="",AD15=""),"",SUM(Tipppunkte!AC15:AE15))</f>
        <v/>
      </c>
      <c r="AF15" s="66"/>
      <c r="AG15" s="67"/>
      <c r="AH15" s="22" t="str">
        <f>IF(OR($J15="",AG15=""),"",SUM(Tipppunkte!AF15:AH15))</f>
        <v/>
      </c>
      <c r="AI15" s="66"/>
      <c r="AJ15" s="67"/>
      <c r="AK15" s="22" t="str">
        <f>IF(OR($J15="",AJ15=""),"",SUM(Tipppunkte!AI15:AK15))</f>
        <v/>
      </c>
      <c r="AL15" s="66"/>
      <c r="AM15" s="67"/>
      <c r="AN15" s="22" t="str">
        <f>IF(OR($J15="",AM15=""),"",SUM(Tipppunkte!AL15:AN15))</f>
        <v/>
      </c>
      <c r="AO15" s="66"/>
      <c r="AP15" s="67"/>
      <c r="AQ15" s="22" t="str">
        <f>IF(OR($J15="",AP15=""),"",SUM(Tipppunkte!AO15:AQ15))</f>
        <v/>
      </c>
      <c r="AR15" s="66"/>
      <c r="AS15" s="67"/>
      <c r="AT15" s="22" t="str">
        <f>IF(OR($J15="",AS15=""),"",SUM(Tipppunkte!AR15:AT15))</f>
        <v/>
      </c>
      <c r="AU15" s="66"/>
      <c r="AV15" s="67"/>
      <c r="AW15" s="22" t="str">
        <f>IF(OR($J15="",AV15=""),"",SUM(Tipppunkte!AU15:AW15))</f>
        <v/>
      </c>
      <c r="AX15" s="66"/>
      <c r="AY15" s="67"/>
      <c r="AZ15" s="22" t="str">
        <f>IF(OR($J15="",AY15=""),"",SUM(Tipppunkte!AX15:AZ15))</f>
        <v/>
      </c>
      <c r="BA15" s="66"/>
      <c r="BB15" s="67"/>
      <c r="BC15" s="22" t="str">
        <f>IF(OR($J15="",BB15=""),"",SUM(Tipppunkte!BA15:BC15))</f>
        <v/>
      </c>
      <c r="BD15" s="66"/>
      <c r="BE15" s="67"/>
      <c r="BF15" s="22" t="str">
        <f>IF(OR($J15="",BE15=""),"",SUM(Tipppunkte!BD15:BF15))</f>
        <v/>
      </c>
      <c r="BG15" s="66"/>
      <c r="BH15" s="67"/>
      <c r="BI15" s="22" t="str">
        <f>IF(OR($J15="",BH15=""),"",SUM(Tipppunkte!BG15:BI15))</f>
        <v/>
      </c>
      <c r="BJ15" s="66"/>
      <c r="BK15" s="67"/>
      <c r="BL15" s="22" t="str">
        <f>IF(OR($J15="",BK15=""),"",SUM(Tipppunkte!BJ15:BL15))</f>
        <v/>
      </c>
      <c r="BM15" s="66"/>
      <c r="BN15" s="67"/>
      <c r="BO15" s="22" t="str">
        <f>IF(OR($J15="",BN15=""),"",SUM(Tipppunkte!BM15:BO15))</f>
        <v/>
      </c>
      <c r="BP15" s="66"/>
      <c r="BQ15" s="67"/>
      <c r="BR15" s="22" t="str">
        <f>IF(OR($J15="",BQ15=""),"",SUM(Tipppunkte!BP15:BR15))</f>
        <v/>
      </c>
      <c r="BS15" s="66"/>
      <c r="BT15" s="67"/>
      <c r="BU15" s="22" t="str">
        <f>IF(OR($J15="",BT15=""),"",SUM(Tipppunkte!BS15:BU15))</f>
        <v/>
      </c>
      <c r="BV15" s="66"/>
      <c r="BW15" s="67"/>
      <c r="BX15" s="22" t="str">
        <f>IF(OR($J15="",BW15=""),"",SUM(Tipppunkte!BV15:BX15))</f>
        <v/>
      </c>
      <c r="BY15" s="66"/>
      <c r="BZ15" s="67"/>
      <c r="CA15" s="22" t="str">
        <f>IF(OR($J15="",BZ15=""),"",SUM(Tipppunkte!BY15:CA15))</f>
        <v/>
      </c>
      <c r="CB15" s="66"/>
      <c r="CC15" s="67"/>
      <c r="CD15" s="22" t="str">
        <f>IF(OR($J15="",CC15=""),"",SUM(Tipppunkte!CB15:CD15))</f>
        <v/>
      </c>
      <c r="CE15" s="66"/>
      <c r="CF15" s="67"/>
      <c r="CG15" s="22" t="str">
        <f>IF(OR($J15="",CF15=""),"",SUM(Tipppunkte!CE15:CG15))</f>
        <v/>
      </c>
      <c r="CH15" s="66"/>
      <c r="CI15" s="67"/>
      <c r="CJ15" s="22" t="str">
        <f>IF(OR($J15="",CI15=""),"",SUM(Tipppunkte!CH15:CJ15))</f>
        <v/>
      </c>
      <c r="CK15" s="66"/>
      <c r="CL15" s="67"/>
      <c r="CM15" s="22" t="str">
        <f>IF(OR($J15="",CL15=""),"",SUM(Tipppunkte!CK15:CM15))</f>
        <v/>
      </c>
      <c r="CN15" s="66"/>
      <c r="CO15" s="67"/>
      <c r="CP15" s="22" t="str">
        <f>IF(OR($J15="",CO15=""),"",SUM(Tipppunkte!CN15:CP15))</f>
        <v/>
      </c>
      <c r="CQ15" s="66"/>
      <c r="CR15" s="67"/>
      <c r="CS15" s="22" t="str">
        <f>IF(OR($J15="",CR15=""),"",SUM(Tipppunkte!CQ15:CS15))</f>
        <v/>
      </c>
      <c r="CT15" s="66"/>
      <c r="CU15" s="67"/>
      <c r="CV15" s="22" t="str">
        <f>IF(OR($J15="",CU15=""),"",SUM(Tipppunkte!CT15:CV15))</f>
        <v/>
      </c>
      <c r="CW15" s="66"/>
      <c r="CX15" s="67"/>
      <c r="CY15" s="22" t="str">
        <f>IF(OR($J15="",CX15=""),"",SUM(Tipppunkte!CW15:CY15))</f>
        <v/>
      </c>
      <c r="CZ15" s="66"/>
      <c r="DA15" s="67"/>
      <c r="DB15" s="22" t="str">
        <f>IF(OR($J15="",DA15=""),"",SUM(Tipppunkte!CZ15:DB15))</f>
        <v/>
      </c>
      <c r="DC15" s="66"/>
      <c r="DD15" s="67"/>
      <c r="DE15" s="22" t="str">
        <f>IF(OR($J15="",DD15=""),"",SUM(Tipppunkte!DC15:DE15))</f>
        <v/>
      </c>
      <c r="DF15" s="66"/>
      <c r="DG15" s="67"/>
      <c r="DH15" s="22" t="str">
        <f>IF(OR($J15="",DG15=""),"",SUM(Tipppunkte!DF15:DH15))</f>
        <v/>
      </c>
      <c r="DI15" s="66"/>
      <c r="DJ15" s="67"/>
      <c r="DK15" s="22" t="str">
        <f>IF(OR($J15="",DJ15=""),"",SUM(Tipppunkte!DI15:DK15))</f>
        <v/>
      </c>
      <c r="DL15" s="66"/>
      <c r="DM15" s="67"/>
      <c r="DN15" s="22" t="str">
        <f>IF(OR($J15="",DM15=""),"",SUM(Tipppunkte!DL15:DN15))</f>
        <v/>
      </c>
      <c r="DO15" s="66"/>
      <c r="DP15" s="67"/>
      <c r="DQ15" s="22" t="str">
        <f>IF(OR($J15="",DP15=""),"",SUM(Tipppunkte!DO15:DQ15))</f>
        <v/>
      </c>
      <c r="DR15" s="66"/>
      <c r="DS15" s="67"/>
      <c r="DT15" s="22" t="str">
        <f>IF(OR($J15="",DS15=""),"",SUM(Tipppunkte!DR15:DT15))</f>
        <v/>
      </c>
      <c r="DU15" s="66"/>
      <c r="DV15" s="67"/>
      <c r="DW15" s="22" t="str">
        <f>IF(OR($J15="",DV15=""),"",SUM(Tipppunkte!DU15:DW15))</f>
        <v/>
      </c>
      <c r="DX15" s="66"/>
      <c r="DY15" s="67"/>
      <c r="DZ15" s="22" t="str">
        <f>IF(OR($J15="",DY15=""),"",SUM(Tipppunkte!DX15:DZ15))</f>
        <v/>
      </c>
      <c r="EA15" s="66"/>
      <c r="EB15" s="67"/>
      <c r="EC15" s="22" t="str">
        <f>IF(OR($J15="",EB15=""),"",SUM(Tipppunkte!EA15:EC15))</f>
        <v/>
      </c>
      <c r="ED15" s="66"/>
      <c r="EE15" s="67"/>
      <c r="EF15" s="22" t="str">
        <f>IF(OR($J15="",EE15=""),"",SUM(Tipppunkte!ED15:EF15))</f>
        <v/>
      </c>
      <c r="EG15" s="66"/>
      <c r="EH15" s="67"/>
      <c r="EI15" s="22" t="str">
        <f>IF(OR($J15="",EH15=""),"",SUM(Tipppunkte!EG15:EI15))</f>
        <v/>
      </c>
    </row>
    <row r="16" spans="1:139">
      <c r="A16" s="300"/>
      <c r="B16" s="128">
        <f t="shared" si="0"/>
        <v>13</v>
      </c>
      <c r="C16" s="144">
        <f>Stammdaten!H53</f>
        <v>42536.625</v>
      </c>
      <c r="D16" s="161" t="str">
        <f t="shared" si="1"/>
        <v>B</v>
      </c>
      <c r="E16" s="148" t="str">
        <f>Stammdaten!F53</f>
        <v>Russland</v>
      </c>
      <c r="F16" s="13" t="s">
        <v>4</v>
      </c>
      <c r="G16" s="150" t="str">
        <f>Stammdaten!G53</f>
        <v>Slowakei</v>
      </c>
      <c r="H16" s="59">
        <v>1</v>
      </c>
      <c r="I16" s="13" t="s">
        <v>3</v>
      </c>
      <c r="J16" s="61">
        <v>2</v>
      </c>
      <c r="K16" s="3">
        <f t="shared" si="2"/>
        <v>0</v>
      </c>
      <c r="L16" s="1" t="s">
        <v>3</v>
      </c>
      <c r="M16" s="7">
        <f t="shared" si="3"/>
        <v>3</v>
      </c>
      <c r="N16" s="37" t="str">
        <f t="shared" si="4"/>
        <v>Russland0</v>
      </c>
      <c r="O16" s="37" t="str">
        <f t="shared" si="5"/>
        <v>Slowakei3</v>
      </c>
      <c r="P16" s="37" t="str">
        <f>Stammdaten!D53&amp;Stammdaten!E53</f>
        <v>2224</v>
      </c>
      <c r="Q16" s="37">
        <f t="shared" si="6"/>
        <v>2</v>
      </c>
      <c r="T16" s="66">
        <v>0</v>
      </c>
      <c r="U16" s="67">
        <v>1</v>
      </c>
      <c r="V16" s="22">
        <f>IF(OR($J16="",U16=""),"",SUM(Tipppunkte!T16:V16))</f>
        <v>1.5</v>
      </c>
      <c r="W16" s="66"/>
      <c r="X16" s="67"/>
      <c r="Y16" s="22" t="str">
        <f>IF(OR($J16="",X16=""),"",SUM(Tipppunkte!W16:Y16))</f>
        <v/>
      </c>
      <c r="Z16" s="66"/>
      <c r="AA16" s="67"/>
      <c r="AB16" s="22" t="str">
        <f>IF(OR($J16="",AA16=""),"",SUM(Tipppunkte!Z16:AB16))</f>
        <v/>
      </c>
      <c r="AC16" s="66"/>
      <c r="AD16" s="67"/>
      <c r="AE16" s="22" t="str">
        <f>IF(OR($J16="",AD16=""),"",SUM(Tipppunkte!AC16:AE16))</f>
        <v/>
      </c>
      <c r="AF16" s="66"/>
      <c r="AG16" s="67"/>
      <c r="AH16" s="22" t="str">
        <f>IF(OR($J16="",AG16=""),"",SUM(Tipppunkte!AF16:AH16))</f>
        <v/>
      </c>
      <c r="AI16" s="66"/>
      <c r="AJ16" s="67"/>
      <c r="AK16" s="22" t="str">
        <f>IF(OR($J16="",AJ16=""),"",SUM(Tipppunkte!AI16:AK16))</f>
        <v/>
      </c>
      <c r="AL16" s="66"/>
      <c r="AM16" s="67"/>
      <c r="AN16" s="22" t="str">
        <f>IF(OR($J16="",AM16=""),"",SUM(Tipppunkte!AL16:AN16))</f>
        <v/>
      </c>
      <c r="AO16" s="66"/>
      <c r="AP16" s="67"/>
      <c r="AQ16" s="22" t="str">
        <f>IF(OR($J16="",AP16=""),"",SUM(Tipppunkte!AO16:AQ16))</f>
        <v/>
      </c>
      <c r="AR16" s="66"/>
      <c r="AS16" s="67"/>
      <c r="AT16" s="22" t="str">
        <f>IF(OR($J16="",AS16=""),"",SUM(Tipppunkte!AR16:AT16))</f>
        <v/>
      </c>
      <c r="AU16" s="66"/>
      <c r="AV16" s="67"/>
      <c r="AW16" s="22" t="str">
        <f>IF(OR($J16="",AV16=""),"",SUM(Tipppunkte!AU16:AW16))</f>
        <v/>
      </c>
      <c r="AX16" s="66"/>
      <c r="AY16" s="67"/>
      <c r="AZ16" s="22" t="str">
        <f>IF(OR($J16="",AY16=""),"",SUM(Tipppunkte!AX16:AZ16))</f>
        <v/>
      </c>
      <c r="BA16" s="66"/>
      <c r="BB16" s="67"/>
      <c r="BC16" s="22" t="str">
        <f>IF(OR($J16="",BB16=""),"",SUM(Tipppunkte!BA16:BC16))</f>
        <v/>
      </c>
      <c r="BD16" s="66"/>
      <c r="BE16" s="67"/>
      <c r="BF16" s="22" t="str">
        <f>IF(OR($J16="",BE16=""),"",SUM(Tipppunkte!BD16:BF16))</f>
        <v/>
      </c>
      <c r="BG16" s="66"/>
      <c r="BH16" s="67"/>
      <c r="BI16" s="22" t="str">
        <f>IF(OR($J16="",BH16=""),"",SUM(Tipppunkte!BG16:BI16))</f>
        <v/>
      </c>
      <c r="BJ16" s="66"/>
      <c r="BK16" s="67"/>
      <c r="BL16" s="22" t="str">
        <f>IF(OR($J16="",BK16=""),"",SUM(Tipppunkte!BJ16:BL16))</f>
        <v/>
      </c>
      <c r="BM16" s="66"/>
      <c r="BN16" s="67"/>
      <c r="BO16" s="22" t="str">
        <f>IF(OR($J16="",BN16=""),"",SUM(Tipppunkte!BM16:BO16))</f>
        <v/>
      </c>
      <c r="BP16" s="66"/>
      <c r="BQ16" s="67"/>
      <c r="BR16" s="22" t="str">
        <f>IF(OR($J16="",BQ16=""),"",SUM(Tipppunkte!BP16:BR16))</f>
        <v/>
      </c>
      <c r="BS16" s="66"/>
      <c r="BT16" s="67"/>
      <c r="BU16" s="22" t="str">
        <f>IF(OR($J16="",BT16=""),"",SUM(Tipppunkte!BS16:BU16))</f>
        <v/>
      </c>
      <c r="BV16" s="66"/>
      <c r="BW16" s="67"/>
      <c r="BX16" s="22" t="str">
        <f>IF(OR($J16="",BW16=""),"",SUM(Tipppunkte!BV16:BX16))</f>
        <v/>
      </c>
      <c r="BY16" s="66"/>
      <c r="BZ16" s="67"/>
      <c r="CA16" s="22" t="str">
        <f>IF(OR($J16="",BZ16=""),"",SUM(Tipppunkte!BY16:CA16))</f>
        <v/>
      </c>
      <c r="CB16" s="66"/>
      <c r="CC16" s="67"/>
      <c r="CD16" s="22" t="str">
        <f>IF(OR($J16="",CC16=""),"",SUM(Tipppunkte!CB16:CD16))</f>
        <v/>
      </c>
      <c r="CE16" s="66"/>
      <c r="CF16" s="67"/>
      <c r="CG16" s="22" t="str">
        <f>IF(OR($J16="",CF16=""),"",SUM(Tipppunkte!CE16:CG16))</f>
        <v/>
      </c>
      <c r="CH16" s="66"/>
      <c r="CI16" s="67"/>
      <c r="CJ16" s="22" t="str">
        <f>IF(OR($J16="",CI16=""),"",SUM(Tipppunkte!CH16:CJ16))</f>
        <v/>
      </c>
      <c r="CK16" s="66"/>
      <c r="CL16" s="67"/>
      <c r="CM16" s="22" t="str">
        <f>IF(OR($J16="",CL16=""),"",SUM(Tipppunkte!CK16:CM16))</f>
        <v/>
      </c>
      <c r="CN16" s="66"/>
      <c r="CO16" s="67"/>
      <c r="CP16" s="22" t="str">
        <f>IF(OR($J16="",CO16=""),"",SUM(Tipppunkte!CN16:CP16))</f>
        <v/>
      </c>
      <c r="CQ16" s="66"/>
      <c r="CR16" s="67"/>
      <c r="CS16" s="22" t="str">
        <f>IF(OR($J16="",CR16=""),"",SUM(Tipppunkte!CQ16:CS16))</f>
        <v/>
      </c>
      <c r="CT16" s="66"/>
      <c r="CU16" s="67"/>
      <c r="CV16" s="22" t="str">
        <f>IF(OR($J16="",CU16=""),"",SUM(Tipppunkte!CT16:CV16))</f>
        <v/>
      </c>
      <c r="CW16" s="66"/>
      <c r="CX16" s="67"/>
      <c r="CY16" s="22" t="str">
        <f>IF(OR($J16="",CX16=""),"",SUM(Tipppunkte!CW16:CY16))</f>
        <v/>
      </c>
      <c r="CZ16" s="66"/>
      <c r="DA16" s="67"/>
      <c r="DB16" s="22" t="str">
        <f>IF(OR($J16="",DA16=""),"",SUM(Tipppunkte!CZ16:DB16))</f>
        <v/>
      </c>
      <c r="DC16" s="66"/>
      <c r="DD16" s="67"/>
      <c r="DE16" s="22" t="str">
        <f>IF(OR($J16="",DD16=""),"",SUM(Tipppunkte!DC16:DE16))</f>
        <v/>
      </c>
      <c r="DF16" s="66"/>
      <c r="DG16" s="67"/>
      <c r="DH16" s="22" t="str">
        <f>IF(OR($J16="",DG16=""),"",SUM(Tipppunkte!DF16:DH16))</f>
        <v/>
      </c>
      <c r="DI16" s="66"/>
      <c r="DJ16" s="67"/>
      <c r="DK16" s="22" t="str">
        <f>IF(OR($J16="",DJ16=""),"",SUM(Tipppunkte!DI16:DK16))</f>
        <v/>
      </c>
      <c r="DL16" s="66"/>
      <c r="DM16" s="67"/>
      <c r="DN16" s="22" t="str">
        <f>IF(OR($J16="",DM16=""),"",SUM(Tipppunkte!DL16:DN16))</f>
        <v/>
      </c>
      <c r="DO16" s="66"/>
      <c r="DP16" s="67"/>
      <c r="DQ16" s="22" t="str">
        <f>IF(OR($J16="",DP16=""),"",SUM(Tipppunkte!DO16:DQ16))</f>
        <v/>
      </c>
      <c r="DR16" s="66"/>
      <c r="DS16" s="67"/>
      <c r="DT16" s="22" t="str">
        <f>IF(OR($J16="",DS16=""),"",SUM(Tipppunkte!DR16:DT16))</f>
        <v/>
      </c>
      <c r="DU16" s="66"/>
      <c r="DV16" s="67"/>
      <c r="DW16" s="22" t="str">
        <f>IF(OR($J16="",DV16=""),"",SUM(Tipppunkte!DU16:DW16))</f>
        <v/>
      </c>
      <c r="DX16" s="66"/>
      <c r="DY16" s="67"/>
      <c r="DZ16" s="22" t="str">
        <f>IF(OR($J16="",DY16=""),"",SUM(Tipppunkte!DX16:DZ16))</f>
        <v/>
      </c>
      <c r="EA16" s="66"/>
      <c r="EB16" s="67"/>
      <c r="EC16" s="22" t="str">
        <f>IF(OR($J16="",EB16=""),"",SUM(Tipppunkte!EA16:EC16))</f>
        <v/>
      </c>
      <c r="ED16" s="66"/>
      <c r="EE16" s="67"/>
      <c r="EF16" s="22" t="str">
        <f>IF(OR($J16="",EE16=""),"",SUM(Tipppunkte!ED16:EF16))</f>
        <v/>
      </c>
      <c r="EG16" s="66"/>
      <c r="EH16" s="67"/>
      <c r="EI16" s="22" t="str">
        <f>IF(OR($J16="",EH16=""),"",SUM(Tipppunkte!EG16:EI16))</f>
        <v/>
      </c>
    </row>
    <row r="17" spans="1:139">
      <c r="A17" s="300"/>
      <c r="B17" s="128">
        <f t="shared" si="0"/>
        <v>14</v>
      </c>
      <c r="C17" s="144">
        <f>Stammdaten!H54</f>
        <v>42536.75</v>
      </c>
      <c r="D17" s="161" t="str">
        <f t="shared" si="1"/>
        <v>A</v>
      </c>
      <c r="E17" s="148" t="str">
        <f>Stammdaten!F54</f>
        <v>Rumänien</v>
      </c>
      <c r="F17" s="13" t="s">
        <v>4</v>
      </c>
      <c r="G17" s="150" t="str">
        <f>Stammdaten!G54</f>
        <v>Schweiz</v>
      </c>
      <c r="H17" s="59">
        <v>1</v>
      </c>
      <c r="I17" s="13" t="s">
        <v>3</v>
      </c>
      <c r="J17" s="61">
        <v>1</v>
      </c>
      <c r="K17" s="3">
        <f t="shared" si="2"/>
        <v>1</v>
      </c>
      <c r="L17" s="1" t="s">
        <v>3</v>
      </c>
      <c r="M17" s="7">
        <f t="shared" si="3"/>
        <v>1</v>
      </c>
      <c r="N17" s="37" t="str">
        <f t="shared" si="4"/>
        <v>Rumänien1</v>
      </c>
      <c r="O17" s="37" t="str">
        <f t="shared" si="5"/>
        <v>Schweiz1</v>
      </c>
      <c r="P17" s="37" t="str">
        <f>Stammdaten!D54&amp;Stammdaten!E54</f>
        <v>1214</v>
      </c>
      <c r="Q17" s="37">
        <f t="shared" si="6"/>
        <v>0</v>
      </c>
      <c r="T17" s="66">
        <v>1</v>
      </c>
      <c r="U17" s="67">
        <v>1</v>
      </c>
      <c r="V17" s="22">
        <f>IF(OR($J17="",U17=""),"",SUM(Tipppunkte!T17:V17))</f>
        <v>3</v>
      </c>
      <c r="W17" s="66"/>
      <c r="X17" s="67"/>
      <c r="Y17" s="22" t="str">
        <f>IF(OR($J17="",X17=""),"",SUM(Tipppunkte!W17:Y17))</f>
        <v/>
      </c>
      <c r="Z17" s="66"/>
      <c r="AA17" s="67"/>
      <c r="AB17" s="22" t="str">
        <f>IF(OR($J17="",AA17=""),"",SUM(Tipppunkte!Z17:AB17))</f>
        <v/>
      </c>
      <c r="AC17" s="66"/>
      <c r="AD17" s="67"/>
      <c r="AE17" s="22" t="str">
        <f>IF(OR($J17="",AD17=""),"",SUM(Tipppunkte!AC17:AE17))</f>
        <v/>
      </c>
      <c r="AF17" s="66"/>
      <c r="AG17" s="67"/>
      <c r="AH17" s="22" t="str">
        <f>IF(OR($J17="",AG17=""),"",SUM(Tipppunkte!AF17:AH17))</f>
        <v/>
      </c>
      <c r="AI17" s="66"/>
      <c r="AJ17" s="67"/>
      <c r="AK17" s="22" t="str">
        <f>IF(OR($J17="",AJ17=""),"",SUM(Tipppunkte!AI17:AK17))</f>
        <v/>
      </c>
      <c r="AL17" s="66"/>
      <c r="AM17" s="67"/>
      <c r="AN17" s="22" t="str">
        <f>IF(OR($J17="",AM17=""),"",SUM(Tipppunkte!AL17:AN17))</f>
        <v/>
      </c>
      <c r="AO17" s="66"/>
      <c r="AP17" s="67"/>
      <c r="AQ17" s="22" t="str">
        <f>IF(OR($J17="",AP17=""),"",SUM(Tipppunkte!AO17:AQ17))</f>
        <v/>
      </c>
      <c r="AR17" s="66"/>
      <c r="AS17" s="67"/>
      <c r="AT17" s="22" t="str">
        <f>IF(OR($J17="",AS17=""),"",SUM(Tipppunkte!AR17:AT17))</f>
        <v/>
      </c>
      <c r="AU17" s="66"/>
      <c r="AV17" s="67"/>
      <c r="AW17" s="22" t="str">
        <f>IF(OR($J17="",AV17=""),"",SUM(Tipppunkte!AU17:AW17))</f>
        <v/>
      </c>
      <c r="AX17" s="66"/>
      <c r="AY17" s="67"/>
      <c r="AZ17" s="22" t="str">
        <f>IF(OR($J17="",AY17=""),"",SUM(Tipppunkte!AX17:AZ17))</f>
        <v/>
      </c>
      <c r="BA17" s="66"/>
      <c r="BB17" s="67"/>
      <c r="BC17" s="22" t="str">
        <f>IF(OR($J17="",BB17=""),"",SUM(Tipppunkte!BA17:BC17))</f>
        <v/>
      </c>
      <c r="BD17" s="66"/>
      <c r="BE17" s="67"/>
      <c r="BF17" s="22" t="str">
        <f>IF(OR($J17="",BE17=""),"",SUM(Tipppunkte!BD17:BF17))</f>
        <v/>
      </c>
      <c r="BG17" s="66"/>
      <c r="BH17" s="67"/>
      <c r="BI17" s="22" t="str">
        <f>IF(OR($J17="",BH17=""),"",SUM(Tipppunkte!BG17:BI17))</f>
        <v/>
      </c>
      <c r="BJ17" s="66"/>
      <c r="BK17" s="67"/>
      <c r="BL17" s="22" t="str">
        <f>IF(OR($J17="",BK17=""),"",SUM(Tipppunkte!BJ17:BL17))</f>
        <v/>
      </c>
      <c r="BM17" s="66"/>
      <c r="BN17" s="67"/>
      <c r="BO17" s="22" t="str">
        <f>IF(OR($J17="",BN17=""),"",SUM(Tipppunkte!BM17:BO17))</f>
        <v/>
      </c>
      <c r="BP17" s="66"/>
      <c r="BQ17" s="67"/>
      <c r="BR17" s="22" t="str">
        <f>IF(OR($J17="",BQ17=""),"",SUM(Tipppunkte!BP17:BR17))</f>
        <v/>
      </c>
      <c r="BS17" s="66"/>
      <c r="BT17" s="67"/>
      <c r="BU17" s="22" t="str">
        <f>IF(OR($J17="",BT17=""),"",SUM(Tipppunkte!BS17:BU17))</f>
        <v/>
      </c>
      <c r="BV17" s="66"/>
      <c r="BW17" s="67"/>
      <c r="BX17" s="22" t="str">
        <f>IF(OR($J17="",BW17=""),"",SUM(Tipppunkte!BV17:BX17))</f>
        <v/>
      </c>
      <c r="BY17" s="66"/>
      <c r="BZ17" s="67"/>
      <c r="CA17" s="22" t="str">
        <f>IF(OR($J17="",BZ17=""),"",SUM(Tipppunkte!BY17:CA17))</f>
        <v/>
      </c>
      <c r="CB17" s="66"/>
      <c r="CC17" s="67"/>
      <c r="CD17" s="22" t="str">
        <f>IF(OR($J17="",CC17=""),"",SUM(Tipppunkte!CB17:CD17))</f>
        <v/>
      </c>
      <c r="CE17" s="66"/>
      <c r="CF17" s="67"/>
      <c r="CG17" s="22" t="str">
        <f>IF(OR($J17="",CF17=""),"",SUM(Tipppunkte!CE17:CG17))</f>
        <v/>
      </c>
      <c r="CH17" s="66"/>
      <c r="CI17" s="67"/>
      <c r="CJ17" s="22" t="str">
        <f>IF(OR($J17="",CI17=""),"",SUM(Tipppunkte!CH17:CJ17))</f>
        <v/>
      </c>
      <c r="CK17" s="66"/>
      <c r="CL17" s="67"/>
      <c r="CM17" s="22" t="str">
        <f>IF(OR($J17="",CL17=""),"",SUM(Tipppunkte!CK17:CM17))</f>
        <v/>
      </c>
      <c r="CN17" s="66"/>
      <c r="CO17" s="67"/>
      <c r="CP17" s="22" t="str">
        <f>IF(OR($J17="",CO17=""),"",SUM(Tipppunkte!CN17:CP17))</f>
        <v/>
      </c>
      <c r="CQ17" s="66"/>
      <c r="CR17" s="67"/>
      <c r="CS17" s="22" t="str">
        <f>IF(OR($J17="",CR17=""),"",SUM(Tipppunkte!CQ17:CS17))</f>
        <v/>
      </c>
      <c r="CT17" s="66"/>
      <c r="CU17" s="67"/>
      <c r="CV17" s="22" t="str">
        <f>IF(OR($J17="",CU17=""),"",SUM(Tipppunkte!CT17:CV17))</f>
        <v/>
      </c>
      <c r="CW17" s="66"/>
      <c r="CX17" s="67"/>
      <c r="CY17" s="22" t="str">
        <f>IF(OR($J17="",CX17=""),"",SUM(Tipppunkte!CW17:CY17))</f>
        <v/>
      </c>
      <c r="CZ17" s="66"/>
      <c r="DA17" s="67"/>
      <c r="DB17" s="22" t="str">
        <f>IF(OR($J17="",DA17=""),"",SUM(Tipppunkte!CZ17:DB17))</f>
        <v/>
      </c>
      <c r="DC17" s="66"/>
      <c r="DD17" s="67"/>
      <c r="DE17" s="22" t="str">
        <f>IF(OR($J17="",DD17=""),"",SUM(Tipppunkte!DC17:DE17))</f>
        <v/>
      </c>
      <c r="DF17" s="66"/>
      <c r="DG17" s="67"/>
      <c r="DH17" s="22" t="str">
        <f>IF(OR($J17="",DG17=""),"",SUM(Tipppunkte!DF17:DH17))</f>
        <v/>
      </c>
      <c r="DI17" s="66"/>
      <c r="DJ17" s="67"/>
      <c r="DK17" s="22" t="str">
        <f>IF(OR($J17="",DJ17=""),"",SUM(Tipppunkte!DI17:DK17))</f>
        <v/>
      </c>
      <c r="DL17" s="66"/>
      <c r="DM17" s="67"/>
      <c r="DN17" s="22" t="str">
        <f>IF(OR($J17="",DM17=""),"",SUM(Tipppunkte!DL17:DN17))</f>
        <v/>
      </c>
      <c r="DO17" s="66"/>
      <c r="DP17" s="67"/>
      <c r="DQ17" s="22" t="str">
        <f>IF(OR($J17="",DP17=""),"",SUM(Tipppunkte!DO17:DQ17))</f>
        <v/>
      </c>
      <c r="DR17" s="66"/>
      <c r="DS17" s="67"/>
      <c r="DT17" s="22" t="str">
        <f>IF(OR($J17="",DS17=""),"",SUM(Tipppunkte!DR17:DT17))</f>
        <v/>
      </c>
      <c r="DU17" s="66"/>
      <c r="DV17" s="67"/>
      <c r="DW17" s="22" t="str">
        <f>IF(OR($J17="",DV17=""),"",SUM(Tipppunkte!DU17:DW17))</f>
        <v/>
      </c>
      <c r="DX17" s="66"/>
      <c r="DY17" s="67"/>
      <c r="DZ17" s="22" t="str">
        <f>IF(OR($J17="",DY17=""),"",SUM(Tipppunkte!DX17:DZ17))</f>
        <v/>
      </c>
      <c r="EA17" s="66"/>
      <c r="EB17" s="67"/>
      <c r="EC17" s="22" t="str">
        <f>IF(OR($J17="",EB17=""),"",SUM(Tipppunkte!EA17:EC17))</f>
        <v/>
      </c>
      <c r="ED17" s="66"/>
      <c r="EE17" s="67"/>
      <c r="EF17" s="22" t="str">
        <f>IF(OR($J17="",EE17=""),"",SUM(Tipppunkte!ED17:EF17))</f>
        <v/>
      </c>
      <c r="EG17" s="66"/>
      <c r="EH17" s="67"/>
      <c r="EI17" s="22" t="str">
        <f>IF(OR($J17="",EH17=""),"",SUM(Tipppunkte!EG17:EI17))</f>
        <v/>
      </c>
    </row>
    <row r="18" spans="1:139">
      <c r="A18" s="300"/>
      <c r="B18" s="128">
        <f t="shared" si="0"/>
        <v>15</v>
      </c>
      <c r="C18" s="144">
        <f>Stammdaten!H55</f>
        <v>42536.875</v>
      </c>
      <c r="D18" s="161" t="str">
        <f t="shared" si="1"/>
        <v>A</v>
      </c>
      <c r="E18" s="148" t="str">
        <f>Stammdaten!F55</f>
        <v>Frankreich</v>
      </c>
      <c r="F18" s="13" t="s">
        <v>4</v>
      </c>
      <c r="G18" s="150" t="str">
        <f>Stammdaten!G55</f>
        <v>Albanien</v>
      </c>
      <c r="H18" s="59">
        <v>2</v>
      </c>
      <c r="I18" s="13" t="s">
        <v>3</v>
      </c>
      <c r="J18" s="61">
        <v>0</v>
      </c>
      <c r="K18" s="3">
        <f t="shared" si="2"/>
        <v>3</v>
      </c>
      <c r="L18" s="1" t="s">
        <v>3</v>
      </c>
      <c r="M18" s="7">
        <f t="shared" si="3"/>
        <v>0</v>
      </c>
      <c r="N18" s="37" t="str">
        <f t="shared" si="4"/>
        <v>Frankreich3</v>
      </c>
      <c r="O18" s="37" t="str">
        <f t="shared" si="5"/>
        <v>Albanien0</v>
      </c>
      <c r="P18" s="37" t="str">
        <f>Stammdaten!D55&amp;Stammdaten!E55</f>
        <v>1113</v>
      </c>
      <c r="Q18" s="37">
        <f t="shared" si="6"/>
        <v>1</v>
      </c>
      <c r="T18" s="66">
        <v>2</v>
      </c>
      <c r="U18" s="67">
        <v>0</v>
      </c>
      <c r="V18" s="22">
        <f>IF(OR($J18="",U18=""),"",SUM(Tipppunkte!T18:V18))</f>
        <v>3</v>
      </c>
      <c r="W18" s="66"/>
      <c r="X18" s="67"/>
      <c r="Y18" s="22" t="str">
        <f>IF(OR($J18="",X18=""),"",SUM(Tipppunkte!W18:Y18))</f>
        <v/>
      </c>
      <c r="Z18" s="66"/>
      <c r="AA18" s="67"/>
      <c r="AB18" s="22" t="str">
        <f>IF(OR($J18="",AA18=""),"",SUM(Tipppunkte!Z18:AB18))</f>
        <v/>
      </c>
      <c r="AC18" s="66"/>
      <c r="AD18" s="67"/>
      <c r="AE18" s="22" t="str">
        <f>IF(OR($J18="",AD18=""),"",SUM(Tipppunkte!AC18:AE18))</f>
        <v/>
      </c>
      <c r="AF18" s="66"/>
      <c r="AG18" s="67"/>
      <c r="AH18" s="22" t="str">
        <f>IF(OR($J18="",AG18=""),"",SUM(Tipppunkte!AF18:AH18))</f>
        <v/>
      </c>
      <c r="AI18" s="66"/>
      <c r="AJ18" s="67"/>
      <c r="AK18" s="22" t="str">
        <f>IF(OR($J18="",AJ18=""),"",SUM(Tipppunkte!AI18:AK18))</f>
        <v/>
      </c>
      <c r="AL18" s="66"/>
      <c r="AM18" s="67"/>
      <c r="AN18" s="22" t="str">
        <f>IF(OR($J18="",AM18=""),"",SUM(Tipppunkte!AL18:AN18))</f>
        <v/>
      </c>
      <c r="AO18" s="66"/>
      <c r="AP18" s="67"/>
      <c r="AQ18" s="22" t="str">
        <f>IF(OR($J18="",AP18=""),"",SUM(Tipppunkte!AO18:AQ18))</f>
        <v/>
      </c>
      <c r="AR18" s="66"/>
      <c r="AS18" s="67"/>
      <c r="AT18" s="22" t="str">
        <f>IF(OR($J18="",AS18=""),"",SUM(Tipppunkte!AR18:AT18))</f>
        <v/>
      </c>
      <c r="AU18" s="66"/>
      <c r="AV18" s="67"/>
      <c r="AW18" s="22" t="str">
        <f>IF(OR($J18="",AV18=""),"",SUM(Tipppunkte!AU18:AW18))</f>
        <v/>
      </c>
      <c r="AX18" s="66"/>
      <c r="AY18" s="67"/>
      <c r="AZ18" s="22" t="str">
        <f>IF(OR($J18="",AY18=""),"",SUM(Tipppunkte!AX18:AZ18))</f>
        <v/>
      </c>
      <c r="BA18" s="66"/>
      <c r="BB18" s="67"/>
      <c r="BC18" s="22" t="str">
        <f>IF(OR($J18="",BB18=""),"",SUM(Tipppunkte!BA18:BC18))</f>
        <v/>
      </c>
      <c r="BD18" s="66"/>
      <c r="BE18" s="67"/>
      <c r="BF18" s="22" t="str">
        <f>IF(OR($J18="",BE18=""),"",SUM(Tipppunkte!BD18:BF18))</f>
        <v/>
      </c>
      <c r="BG18" s="66"/>
      <c r="BH18" s="67"/>
      <c r="BI18" s="22" t="str">
        <f>IF(OR($J18="",BH18=""),"",SUM(Tipppunkte!BG18:BI18))</f>
        <v/>
      </c>
      <c r="BJ18" s="66"/>
      <c r="BK18" s="67"/>
      <c r="BL18" s="22" t="str">
        <f>IF(OR($J18="",BK18=""),"",SUM(Tipppunkte!BJ18:BL18))</f>
        <v/>
      </c>
      <c r="BM18" s="66"/>
      <c r="BN18" s="67"/>
      <c r="BO18" s="22" t="str">
        <f>IF(OR($J18="",BN18=""),"",SUM(Tipppunkte!BM18:BO18))</f>
        <v/>
      </c>
      <c r="BP18" s="66"/>
      <c r="BQ18" s="67"/>
      <c r="BR18" s="22" t="str">
        <f>IF(OR($J18="",BQ18=""),"",SUM(Tipppunkte!BP18:BR18))</f>
        <v/>
      </c>
      <c r="BS18" s="66"/>
      <c r="BT18" s="67"/>
      <c r="BU18" s="22" t="str">
        <f>IF(OR($J18="",BT18=""),"",SUM(Tipppunkte!BS18:BU18))</f>
        <v/>
      </c>
      <c r="BV18" s="66"/>
      <c r="BW18" s="67"/>
      <c r="BX18" s="22" t="str">
        <f>IF(OR($J18="",BW18=""),"",SUM(Tipppunkte!BV18:BX18))</f>
        <v/>
      </c>
      <c r="BY18" s="66"/>
      <c r="BZ18" s="67"/>
      <c r="CA18" s="22" t="str">
        <f>IF(OR($J18="",BZ18=""),"",SUM(Tipppunkte!BY18:CA18))</f>
        <v/>
      </c>
      <c r="CB18" s="66"/>
      <c r="CC18" s="67"/>
      <c r="CD18" s="22" t="str">
        <f>IF(OR($J18="",CC18=""),"",SUM(Tipppunkte!CB18:CD18))</f>
        <v/>
      </c>
      <c r="CE18" s="66"/>
      <c r="CF18" s="67"/>
      <c r="CG18" s="22" t="str">
        <f>IF(OR($J18="",CF18=""),"",SUM(Tipppunkte!CE18:CG18))</f>
        <v/>
      </c>
      <c r="CH18" s="66"/>
      <c r="CI18" s="67"/>
      <c r="CJ18" s="22" t="str">
        <f>IF(OR($J18="",CI18=""),"",SUM(Tipppunkte!CH18:CJ18))</f>
        <v/>
      </c>
      <c r="CK18" s="66"/>
      <c r="CL18" s="67"/>
      <c r="CM18" s="22" t="str">
        <f>IF(OR($J18="",CL18=""),"",SUM(Tipppunkte!CK18:CM18))</f>
        <v/>
      </c>
      <c r="CN18" s="66"/>
      <c r="CO18" s="67"/>
      <c r="CP18" s="22" t="str">
        <f>IF(OR($J18="",CO18=""),"",SUM(Tipppunkte!CN18:CP18))</f>
        <v/>
      </c>
      <c r="CQ18" s="66"/>
      <c r="CR18" s="67"/>
      <c r="CS18" s="22" t="str">
        <f>IF(OR($J18="",CR18=""),"",SUM(Tipppunkte!CQ18:CS18))</f>
        <v/>
      </c>
      <c r="CT18" s="66"/>
      <c r="CU18" s="67"/>
      <c r="CV18" s="22" t="str">
        <f>IF(OR($J18="",CU18=""),"",SUM(Tipppunkte!CT18:CV18))</f>
        <v/>
      </c>
      <c r="CW18" s="66"/>
      <c r="CX18" s="67"/>
      <c r="CY18" s="22" t="str">
        <f>IF(OR($J18="",CX18=""),"",SUM(Tipppunkte!CW18:CY18))</f>
        <v/>
      </c>
      <c r="CZ18" s="66"/>
      <c r="DA18" s="67"/>
      <c r="DB18" s="22" t="str">
        <f>IF(OR($J18="",DA18=""),"",SUM(Tipppunkte!CZ18:DB18))</f>
        <v/>
      </c>
      <c r="DC18" s="66"/>
      <c r="DD18" s="67"/>
      <c r="DE18" s="22" t="str">
        <f>IF(OR($J18="",DD18=""),"",SUM(Tipppunkte!DC18:DE18))</f>
        <v/>
      </c>
      <c r="DF18" s="66"/>
      <c r="DG18" s="67"/>
      <c r="DH18" s="22" t="str">
        <f>IF(OR($J18="",DG18=""),"",SUM(Tipppunkte!DF18:DH18))</f>
        <v/>
      </c>
      <c r="DI18" s="66"/>
      <c r="DJ18" s="67"/>
      <c r="DK18" s="22" t="str">
        <f>IF(OR($J18="",DJ18=""),"",SUM(Tipppunkte!DI18:DK18))</f>
        <v/>
      </c>
      <c r="DL18" s="66"/>
      <c r="DM18" s="67"/>
      <c r="DN18" s="22" t="str">
        <f>IF(OR($J18="",DM18=""),"",SUM(Tipppunkte!DL18:DN18))</f>
        <v/>
      </c>
      <c r="DO18" s="66"/>
      <c r="DP18" s="67"/>
      <c r="DQ18" s="22" t="str">
        <f>IF(OR($J18="",DP18=""),"",SUM(Tipppunkte!DO18:DQ18))</f>
        <v/>
      </c>
      <c r="DR18" s="66"/>
      <c r="DS18" s="67"/>
      <c r="DT18" s="22" t="str">
        <f>IF(OR($J18="",DS18=""),"",SUM(Tipppunkte!DR18:DT18))</f>
        <v/>
      </c>
      <c r="DU18" s="66"/>
      <c r="DV18" s="67"/>
      <c r="DW18" s="22" t="str">
        <f>IF(OR($J18="",DV18=""),"",SUM(Tipppunkte!DU18:DW18))</f>
        <v/>
      </c>
      <c r="DX18" s="66"/>
      <c r="DY18" s="67"/>
      <c r="DZ18" s="22" t="str">
        <f>IF(OR($J18="",DY18=""),"",SUM(Tipppunkte!DX18:DZ18))</f>
        <v/>
      </c>
      <c r="EA18" s="66"/>
      <c r="EB18" s="67"/>
      <c r="EC18" s="22" t="str">
        <f>IF(OR($J18="",EB18=""),"",SUM(Tipppunkte!EA18:EC18))</f>
        <v/>
      </c>
      <c r="ED18" s="66"/>
      <c r="EE18" s="67"/>
      <c r="EF18" s="22" t="str">
        <f>IF(OR($J18="",EE18=""),"",SUM(Tipppunkte!ED18:EF18))</f>
        <v/>
      </c>
      <c r="EG18" s="66"/>
      <c r="EH18" s="67"/>
      <c r="EI18" s="22" t="str">
        <f>IF(OR($J18="",EH18=""),"",SUM(Tipppunkte!EG18:EI18))</f>
        <v/>
      </c>
    </row>
    <row r="19" spans="1:139">
      <c r="A19" s="300"/>
      <c r="B19" s="128">
        <f t="shared" si="0"/>
        <v>16</v>
      </c>
      <c r="C19" s="144">
        <f>Stammdaten!H56</f>
        <v>42537.625</v>
      </c>
      <c r="D19" s="161" t="str">
        <f t="shared" si="1"/>
        <v>B</v>
      </c>
      <c r="E19" s="148" t="str">
        <f>Stammdaten!F56</f>
        <v>England</v>
      </c>
      <c r="F19" s="13" t="s">
        <v>4</v>
      </c>
      <c r="G19" s="150" t="str">
        <f>Stammdaten!G56</f>
        <v>Wales</v>
      </c>
      <c r="H19" s="59">
        <v>2</v>
      </c>
      <c r="I19" s="13" t="s">
        <v>3</v>
      </c>
      <c r="J19" s="61">
        <v>1</v>
      </c>
      <c r="K19" s="3">
        <f t="shared" si="2"/>
        <v>3</v>
      </c>
      <c r="L19" s="1" t="s">
        <v>3</v>
      </c>
      <c r="M19" s="7">
        <f t="shared" si="3"/>
        <v>0</v>
      </c>
      <c r="N19" s="37" t="str">
        <f t="shared" si="4"/>
        <v>England3</v>
      </c>
      <c r="O19" s="37" t="str">
        <f t="shared" si="5"/>
        <v>Wales0</v>
      </c>
      <c r="P19" s="37" t="str">
        <f>Stammdaten!D56&amp;Stammdaten!E56</f>
        <v>2123</v>
      </c>
      <c r="Q19" s="37">
        <f t="shared" si="6"/>
        <v>1</v>
      </c>
      <c r="T19" s="66">
        <v>1</v>
      </c>
      <c r="U19" s="67">
        <v>0</v>
      </c>
      <c r="V19" s="22">
        <f>IF(OR($J19="",U19=""),"",SUM(Tipppunkte!T19:V19))</f>
        <v>1.5</v>
      </c>
      <c r="W19" s="66"/>
      <c r="X19" s="67"/>
      <c r="Y19" s="22" t="str">
        <f>IF(OR($J19="",X19=""),"",SUM(Tipppunkte!W19:Y19))</f>
        <v/>
      </c>
      <c r="Z19" s="66"/>
      <c r="AA19" s="67"/>
      <c r="AB19" s="22" t="str">
        <f>IF(OR($J19="",AA19=""),"",SUM(Tipppunkte!Z19:AB19))</f>
        <v/>
      </c>
      <c r="AC19" s="66"/>
      <c r="AD19" s="67"/>
      <c r="AE19" s="22" t="str">
        <f>IF(OR($J19="",AD19=""),"",SUM(Tipppunkte!AC19:AE19))</f>
        <v/>
      </c>
      <c r="AF19" s="66"/>
      <c r="AG19" s="67"/>
      <c r="AH19" s="22" t="str">
        <f>IF(OR($J19="",AG19=""),"",SUM(Tipppunkte!AF19:AH19))</f>
        <v/>
      </c>
      <c r="AI19" s="66"/>
      <c r="AJ19" s="67"/>
      <c r="AK19" s="22" t="str">
        <f>IF(OR($J19="",AJ19=""),"",SUM(Tipppunkte!AI19:AK19))</f>
        <v/>
      </c>
      <c r="AL19" s="66"/>
      <c r="AM19" s="67"/>
      <c r="AN19" s="22" t="str">
        <f>IF(OR($J19="",AM19=""),"",SUM(Tipppunkte!AL19:AN19))</f>
        <v/>
      </c>
      <c r="AO19" s="66"/>
      <c r="AP19" s="67"/>
      <c r="AQ19" s="22" t="str">
        <f>IF(OR($J19="",AP19=""),"",SUM(Tipppunkte!AO19:AQ19))</f>
        <v/>
      </c>
      <c r="AR19" s="66"/>
      <c r="AS19" s="67"/>
      <c r="AT19" s="22" t="str">
        <f>IF(OR($J19="",AS19=""),"",SUM(Tipppunkte!AR19:AT19))</f>
        <v/>
      </c>
      <c r="AU19" s="66"/>
      <c r="AV19" s="67"/>
      <c r="AW19" s="22" t="str">
        <f>IF(OR($J19="",AV19=""),"",SUM(Tipppunkte!AU19:AW19))</f>
        <v/>
      </c>
      <c r="AX19" s="66"/>
      <c r="AY19" s="67"/>
      <c r="AZ19" s="22" t="str">
        <f>IF(OR($J19="",AY19=""),"",SUM(Tipppunkte!AX19:AZ19))</f>
        <v/>
      </c>
      <c r="BA19" s="66"/>
      <c r="BB19" s="67"/>
      <c r="BC19" s="22" t="str">
        <f>IF(OR($J19="",BB19=""),"",SUM(Tipppunkte!BA19:BC19))</f>
        <v/>
      </c>
      <c r="BD19" s="66"/>
      <c r="BE19" s="67"/>
      <c r="BF19" s="22" t="str">
        <f>IF(OR($J19="",BE19=""),"",SUM(Tipppunkte!BD19:BF19))</f>
        <v/>
      </c>
      <c r="BG19" s="66"/>
      <c r="BH19" s="67"/>
      <c r="BI19" s="22" t="str">
        <f>IF(OR($J19="",BH19=""),"",SUM(Tipppunkte!BG19:BI19))</f>
        <v/>
      </c>
      <c r="BJ19" s="66"/>
      <c r="BK19" s="67"/>
      <c r="BL19" s="22" t="str">
        <f>IF(OR($J19="",BK19=""),"",SUM(Tipppunkte!BJ19:BL19))</f>
        <v/>
      </c>
      <c r="BM19" s="66"/>
      <c r="BN19" s="67"/>
      <c r="BO19" s="22" t="str">
        <f>IF(OR($J19="",BN19=""),"",SUM(Tipppunkte!BM19:BO19))</f>
        <v/>
      </c>
      <c r="BP19" s="66"/>
      <c r="BQ19" s="67"/>
      <c r="BR19" s="22" t="str">
        <f>IF(OR($J19="",BQ19=""),"",SUM(Tipppunkte!BP19:BR19))</f>
        <v/>
      </c>
      <c r="BS19" s="66"/>
      <c r="BT19" s="67"/>
      <c r="BU19" s="22" t="str">
        <f>IF(OR($J19="",BT19=""),"",SUM(Tipppunkte!BS19:BU19))</f>
        <v/>
      </c>
      <c r="BV19" s="66"/>
      <c r="BW19" s="67"/>
      <c r="BX19" s="22" t="str">
        <f>IF(OR($J19="",BW19=""),"",SUM(Tipppunkte!BV19:BX19))</f>
        <v/>
      </c>
      <c r="BY19" s="66"/>
      <c r="BZ19" s="67"/>
      <c r="CA19" s="22" t="str">
        <f>IF(OR($J19="",BZ19=""),"",SUM(Tipppunkte!BY19:CA19))</f>
        <v/>
      </c>
      <c r="CB19" s="66"/>
      <c r="CC19" s="67"/>
      <c r="CD19" s="22" t="str">
        <f>IF(OR($J19="",CC19=""),"",SUM(Tipppunkte!CB19:CD19))</f>
        <v/>
      </c>
      <c r="CE19" s="66"/>
      <c r="CF19" s="67"/>
      <c r="CG19" s="22" t="str">
        <f>IF(OR($J19="",CF19=""),"",SUM(Tipppunkte!CE19:CG19))</f>
        <v/>
      </c>
      <c r="CH19" s="66"/>
      <c r="CI19" s="67"/>
      <c r="CJ19" s="22" t="str">
        <f>IF(OR($J19="",CI19=""),"",SUM(Tipppunkte!CH19:CJ19))</f>
        <v/>
      </c>
      <c r="CK19" s="66"/>
      <c r="CL19" s="67"/>
      <c r="CM19" s="22" t="str">
        <f>IF(OR($J19="",CL19=""),"",SUM(Tipppunkte!CK19:CM19))</f>
        <v/>
      </c>
      <c r="CN19" s="66"/>
      <c r="CO19" s="67"/>
      <c r="CP19" s="22" t="str">
        <f>IF(OR($J19="",CO19=""),"",SUM(Tipppunkte!CN19:CP19))</f>
        <v/>
      </c>
      <c r="CQ19" s="66"/>
      <c r="CR19" s="67"/>
      <c r="CS19" s="22" t="str">
        <f>IF(OR($J19="",CR19=""),"",SUM(Tipppunkte!CQ19:CS19))</f>
        <v/>
      </c>
      <c r="CT19" s="66"/>
      <c r="CU19" s="67"/>
      <c r="CV19" s="22" t="str">
        <f>IF(OR($J19="",CU19=""),"",SUM(Tipppunkte!CT19:CV19))</f>
        <v/>
      </c>
      <c r="CW19" s="66"/>
      <c r="CX19" s="67"/>
      <c r="CY19" s="22" t="str">
        <f>IF(OR($J19="",CX19=""),"",SUM(Tipppunkte!CW19:CY19))</f>
        <v/>
      </c>
      <c r="CZ19" s="66"/>
      <c r="DA19" s="67"/>
      <c r="DB19" s="22" t="str">
        <f>IF(OR($J19="",DA19=""),"",SUM(Tipppunkte!CZ19:DB19))</f>
        <v/>
      </c>
      <c r="DC19" s="66"/>
      <c r="DD19" s="67"/>
      <c r="DE19" s="22" t="str">
        <f>IF(OR($J19="",DD19=""),"",SUM(Tipppunkte!DC19:DE19))</f>
        <v/>
      </c>
      <c r="DF19" s="66"/>
      <c r="DG19" s="67"/>
      <c r="DH19" s="22" t="str">
        <f>IF(OR($J19="",DG19=""),"",SUM(Tipppunkte!DF19:DH19))</f>
        <v/>
      </c>
      <c r="DI19" s="66"/>
      <c r="DJ19" s="67"/>
      <c r="DK19" s="22" t="str">
        <f>IF(OR($J19="",DJ19=""),"",SUM(Tipppunkte!DI19:DK19))</f>
        <v/>
      </c>
      <c r="DL19" s="66"/>
      <c r="DM19" s="67"/>
      <c r="DN19" s="22" t="str">
        <f>IF(OR($J19="",DM19=""),"",SUM(Tipppunkte!DL19:DN19))</f>
        <v/>
      </c>
      <c r="DO19" s="66"/>
      <c r="DP19" s="67"/>
      <c r="DQ19" s="22" t="str">
        <f>IF(OR($J19="",DP19=""),"",SUM(Tipppunkte!DO19:DQ19))</f>
        <v/>
      </c>
      <c r="DR19" s="66"/>
      <c r="DS19" s="67"/>
      <c r="DT19" s="22" t="str">
        <f>IF(OR($J19="",DS19=""),"",SUM(Tipppunkte!DR19:DT19))</f>
        <v/>
      </c>
      <c r="DU19" s="66"/>
      <c r="DV19" s="67"/>
      <c r="DW19" s="22" t="str">
        <f>IF(OR($J19="",DV19=""),"",SUM(Tipppunkte!DU19:DW19))</f>
        <v/>
      </c>
      <c r="DX19" s="66"/>
      <c r="DY19" s="67"/>
      <c r="DZ19" s="22" t="str">
        <f>IF(OR($J19="",DY19=""),"",SUM(Tipppunkte!DX19:DZ19))</f>
        <v/>
      </c>
      <c r="EA19" s="66"/>
      <c r="EB19" s="67"/>
      <c r="EC19" s="22" t="str">
        <f>IF(OR($J19="",EB19=""),"",SUM(Tipppunkte!EA19:EC19))</f>
        <v/>
      </c>
      <c r="ED19" s="66"/>
      <c r="EE19" s="67"/>
      <c r="EF19" s="22" t="str">
        <f>IF(OR($J19="",EE19=""),"",SUM(Tipppunkte!ED19:EF19))</f>
        <v/>
      </c>
      <c r="EG19" s="66"/>
      <c r="EH19" s="67"/>
      <c r="EI19" s="22" t="str">
        <f>IF(OR($J19="",EH19=""),"",SUM(Tipppunkte!EG19:EI19))</f>
        <v/>
      </c>
    </row>
    <row r="20" spans="1:139">
      <c r="A20" s="300"/>
      <c r="B20" s="128">
        <f t="shared" si="0"/>
        <v>17</v>
      </c>
      <c r="C20" s="144">
        <f>Stammdaten!H57</f>
        <v>42537.75</v>
      </c>
      <c r="D20" s="161" t="str">
        <f t="shared" si="1"/>
        <v>C</v>
      </c>
      <c r="E20" s="148" t="str">
        <f>Stammdaten!F57</f>
        <v>Ukraine</v>
      </c>
      <c r="F20" s="13" t="s">
        <v>4</v>
      </c>
      <c r="G20" s="150" t="str">
        <f>Stammdaten!G57</f>
        <v>Nordirland</v>
      </c>
      <c r="H20" s="59">
        <v>0</v>
      </c>
      <c r="I20" s="13" t="s">
        <v>3</v>
      </c>
      <c r="J20" s="61">
        <v>2</v>
      </c>
      <c r="K20" s="3">
        <f t="shared" si="2"/>
        <v>0</v>
      </c>
      <c r="L20" s="1" t="s">
        <v>3</v>
      </c>
      <c r="M20" s="7">
        <f t="shared" si="3"/>
        <v>3</v>
      </c>
      <c r="N20" s="37" t="str">
        <f t="shared" si="4"/>
        <v>Ukraine0</v>
      </c>
      <c r="O20" s="37" t="str">
        <f t="shared" si="5"/>
        <v>Nordirland3</v>
      </c>
      <c r="P20" s="37" t="str">
        <f>Stammdaten!D57&amp;Stammdaten!E57</f>
        <v>3234</v>
      </c>
      <c r="Q20" s="37">
        <f t="shared" si="6"/>
        <v>2</v>
      </c>
      <c r="T20" s="66">
        <v>2</v>
      </c>
      <c r="U20" s="67">
        <v>0</v>
      </c>
      <c r="V20" s="22">
        <f>IF(OR($J20="",U20=""),"",SUM(Tipppunkte!T20:V20))</f>
        <v>0</v>
      </c>
      <c r="W20" s="66"/>
      <c r="X20" s="67"/>
      <c r="Y20" s="22" t="str">
        <f>IF(OR($J20="",X20=""),"",SUM(Tipppunkte!W20:Y20))</f>
        <v/>
      </c>
      <c r="Z20" s="66"/>
      <c r="AA20" s="67"/>
      <c r="AB20" s="22" t="str">
        <f>IF(OR($J20="",AA20=""),"",SUM(Tipppunkte!Z20:AB20))</f>
        <v/>
      </c>
      <c r="AC20" s="66"/>
      <c r="AD20" s="67"/>
      <c r="AE20" s="22" t="str">
        <f>IF(OR($J20="",AD20=""),"",SUM(Tipppunkte!AC20:AE20))</f>
        <v/>
      </c>
      <c r="AF20" s="66"/>
      <c r="AG20" s="67"/>
      <c r="AH20" s="22" t="str">
        <f>IF(OR($J20="",AG20=""),"",SUM(Tipppunkte!AF20:AH20))</f>
        <v/>
      </c>
      <c r="AI20" s="66"/>
      <c r="AJ20" s="67"/>
      <c r="AK20" s="22" t="str">
        <f>IF(OR($J20="",AJ20=""),"",SUM(Tipppunkte!AI20:AK20))</f>
        <v/>
      </c>
      <c r="AL20" s="66"/>
      <c r="AM20" s="67"/>
      <c r="AN20" s="22" t="str">
        <f>IF(OR($J20="",AM20=""),"",SUM(Tipppunkte!AL20:AN20))</f>
        <v/>
      </c>
      <c r="AO20" s="66"/>
      <c r="AP20" s="67"/>
      <c r="AQ20" s="22" t="str">
        <f>IF(OR($J20="",AP20=""),"",SUM(Tipppunkte!AO20:AQ20))</f>
        <v/>
      </c>
      <c r="AR20" s="66"/>
      <c r="AS20" s="67"/>
      <c r="AT20" s="22" t="str">
        <f>IF(OR($J20="",AS20=""),"",SUM(Tipppunkte!AR20:AT20))</f>
        <v/>
      </c>
      <c r="AU20" s="66"/>
      <c r="AV20" s="67"/>
      <c r="AW20" s="22" t="str">
        <f>IF(OR($J20="",AV20=""),"",SUM(Tipppunkte!AU20:AW20))</f>
        <v/>
      </c>
      <c r="AX20" s="66"/>
      <c r="AY20" s="67"/>
      <c r="AZ20" s="22" t="str">
        <f>IF(OR($J20="",AY20=""),"",SUM(Tipppunkte!AX20:AZ20))</f>
        <v/>
      </c>
      <c r="BA20" s="66"/>
      <c r="BB20" s="67"/>
      <c r="BC20" s="22" t="str">
        <f>IF(OR($J20="",BB20=""),"",SUM(Tipppunkte!BA20:BC20))</f>
        <v/>
      </c>
      <c r="BD20" s="66"/>
      <c r="BE20" s="67"/>
      <c r="BF20" s="22" t="str">
        <f>IF(OR($J20="",BE20=""),"",SUM(Tipppunkte!BD20:BF20))</f>
        <v/>
      </c>
      <c r="BG20" s="66"/>
      <c r="BH20" s="67"/>
      <c r="BI20" s="22" t="str">
        <f>IF(OR($J20="",BH20=""),"",SUM(Tipppunkte!BG20:BI20))</f>
        <v/>
      </c>
      <c r="BJ20" s="66"/>
      <c r="BK20" s="67"/>
      <c r="BL20" s="22" t="str">
        <f>IF(OR($J20="",BK20=""),"",SUM(Tipppunkte!BJ20:BL20))</f>
        <v/>
      </c>
      <c r="BM20" s="66"/>
      <c r="BN20" s="67"/>
      <c r="BO20" s="22" t="str">
        <f>IF(OR($J20="",BN20=""),"",SUM(Tipppunkte!BM20:BO20))</f>
        <v/>
      </c>
      <c r="BP20" s="66"/>
      <c r="BQ20" s="67"/>
      <c r="BR20" s="22" t="str">
        <f>IF(OR($J20="",BQ20=""),"",SUM(Tipppunkte!BP20:BR20))</f>
        <v/>
      </c>
      <c r="BS20" s="66"/>
      <c r="BT20" s="67"/>
      <c r="BU20" s="22" t="str">
        <f>IF(OR($J20="",BT20=""),"",SUM(Tipppunkte!BS20:BU20))</f>
        <v/>
      </c>
      <c r="BV20" s="66"/>
      <c r="BW20" s="67"/>
      <c r="BX20" s="22" t="str">
        <f>IF(OR($J20="",BW20=""),"",SUM(Tipppunkte!BV20:BX20))</f>
        <v/>
      </c>
      <c r="BY20" s="66"/>
      <c r="BZ20" s="67"/>
      <c r="CA20" s="22" t="str">
        <f>IF(OR($J20="",BZ20=""),"",SUM(Tipppunkte!BY20:CA20))</f>
        <v/>
      </c>
      <c r="CB20" s="66"/>
      <c r="CC20" s="67"/>
      <c r="CD20" s="22" t="str">
        <f>IF(OR($J20="",CC20=""),"",SUM(Tipppunkte!CB20:CD20))</f>
        <v/>
      </c>
      <c r="CE20" s="66"/>
      <c r="CF20" s="67"/>
      <c r="CG20" s="22" t="str">
        <f>IF(OR($J20="",CF20=""),"",SUM(Tipppunkte!CE20:CG20))</f>
        <v/>
      </c>
      <c r="CH20" s="66"/>
      <c r="CI20" s="67"/>
      <c r="CJ20" s="22" t="str">
        <f>IF(OR($J20="",CI20=""),"",SUM(Tipppunkte!CH20:CJ20))</f>
        <v/>
      </c>
      <c r="CK20" s="66"/>
      <c r="CL20" s="67"/>
      <c r="CM20" s="22" t="str">
        <f>IF(OR($J20="",CL20=""),"",SUM(Tipppunkte!CK20:CM20))</f>
        <v/>
      </c>
      <c r="CN20" s="66"/>
      <c r="CO20" s="67"/>
      <c r="CP20" s="22" t="str">
        <f>IF(OR($J20="",CO20=""),"",SUM(Tipppunkte!CN20:CP20))</f>
        <v/>
      </c>
      <c r="CQ20" s="66"/>
      <c r="CR20" s="67"/>
      <c r="CS20" s="22" t="str">
        <f>IF(OR($J20="",CR20=""),"",SUM(Tipppunkte!CQ20:CS20))</f>
        <v/>
      </c>
      <c r="CT20" s="66"/>
      <c r="CU20" s="67"/>
      <c r="CV20" s="22" t="str">
        <f>IF(OR($J20="",CU20=""),"",SUM(Tipppunkte!CT20:CV20))</f>
        <v/>
      </c>
      <c r="CW20" s="66"/>
      <c r="CX20" s="67"/>
      <c r="CY20" s="22" t="str">
        <f>IF(OR($J20="",CX20=""),"",SUM(Tipppunkte!CW20:CY20))</f>
        <v/>
      </c>
      <c r="CZ20" s="66"/>
      <c r="DA20" s="67"/>
      <c r="DB20" s="22" t="str">
        <f>IF(OR($J20="",DA20=""),"",SUM(Tipppunkte!CZ20:DB20))</f>
        <v/>
      </c>
      <c r="DC20" s="66"/>
      <c r="DD20" s="67"/>
      <c r="DE20" s="22" t="str">
        <f>IF(OR($J20="",DD20=""),"",SUM(Tipppunkte!DC20:DE20))</f>
        <v/>
      </c>
      <c r="DF20" s="66"/>
      <c r="DG20" s="67"/>
      <c r="DH20" s="22" t="str">
        <f>IF(OR($J20="",DG20=""),"",SUM(Tipppunkte!DF20:DH20))</f>
        <v/>
      </c>
      <c r="DI20" s="66"/>
      <c r="DJ20" s="67"/>
      <c r="DK20" s="22" t="str">
        <f>IF(OR($J20="",DJ20=""),"",SUM(Tipppunkte!DI20:DK20))</f>
        <v/>
      </c>
      <c r="DL20" s="66"/>
      <c r="DM20" s="67"/>
      <c r="DN20" s="22" t="str">
        <f>IF(OR($J20="",DM20=""),"",SUM(Tipppunkte!DL20:DN20))</f>
        <v/>
      </c>
      <c r="DO20" s="66"/>
      <c r="DP20" s="67"/>
      <c r="DQ20" s="22" t="str">
        <f>IF(OR($J20="",DP20=""),"",SUM(Tipppunkte!DO20:DQ20))</f>
        <v/>
      </c>
      <c r="DR20" s="66"/>
      <c r="DS20" s="67"/>
      <c r="DT20" s="22" t="str">
        <f>IF(OR($J20="",DS20=""),"",SUM(Tipppunkte!DR20:DT20))</f>
        <v/>
      </c>
      <c r="DU20" s="66"/>
      <c r="DV20" s="67"/>
      <c r="DW20" s="22" t="str">
        <f>IF(OR($J20="",DV20=""),"",SUM(Tipppunkte!DU20:DW20))</f>
        <v/>
      </c>
      <c r="DX20" s="66"/>
      <c r="DY20" s="67"/>
      <c r="DZ20" s="22" t="str">
        <f>IF(OR($J20="",DY20=""),"",SUM(Tipppunkte!DX20:DZ20))</f>
        <v/>
      </c>
      <c r="EA20" s="66"/>
      <c r="EB20" s="67"/>
      <c r="EC20" s="22" t="str">
        <f>IF(OR($J20="",EB20=""),"",SUM(Tipppunkte!EA20:EC20))</f>
        <v/>
      </c>
      <c r="ED20" s="66"/>
      <c r="EE20" s="67"/>
      <c r="EF20" s="22" t="str">
        <f>IF(OR($J20="",EE20=""),"",SUM(Tipppunkte!ED20:EF20))</f>
        <v/>
      </c>
      <c r="EG20" s="66"/>
      <c r="EH20" s="67"/>
      <c r="EI20" s="22" t="str">
        <f>IF(OR($J20="",EH20=""),"",SUM(Tipppunkte!EG20:EI20))</f>
        <v/>
      </c>
    </row>
    <row r="21" spans="1:139">
      <c r="A21" s="300"/>
      <c r="B21" s="128">
        <f t="shared" si="0"/>
        <v>18</v>
      </c>
      <c r="C21" s="144">
        <f>Stammdaten!H58</f>
        <v>42537.875</v>
      </c>
      <c r="D21" s="161" t="str">
        <f t="shared" si="1"/>
        <v>C</v>
      </c>
      <c r="E21" s="148" t="str">
        <f>Stammdaten!F58</f>
        <v>Deutschland</v>
      </c>
      <c r="F21" s="13" t="s">
        <v>4</v>
      </c>
      <c r="G21" s="150" t="str">
        <f>Stammdaten!G58</f>
        <v>Polen</v>
      </c>
      <c r="H21" s="59">
        <v>0</v>
      </c>
      <c r="I21" s="13" t="s">
        <v>3</v>
      </c>
      <c r="J21" s="61">
        <v>0</v>
      </c>
      <c r="K21" s="3">
        <f t="shared" si="2"/>
        <v>1</v>
      </c>
      <c r="L21" s="1" t="s">
        <v>3</v>
      </c>
      <c r="M21" s="7">
        <f t="shared" si="3"/>
        <v>1</v>
      </c>
      <c r="N21" s="37" t="str">
        <f t="shared" si="4"/>
        <v>Deutschland1</v>
      </c>
      <c r="O21" s="37" t="str">
        <f t="shared" si="5"/>
        <v>Polen1</v>
      </c>
      <c r="P21" s="37" t="str">
        <f>Stammdaten!D58&amp;Stammdaten!E58</f>
        <v>3133</v>
      </c>
      <c r="Q21" s="37">
        <f t="shared" si="6"/>
        <v>0</v>
      </c>
      <c r="T21" s="66">
        <v>1</v>
      </c>
      <c r="U21" s="67">
        <v>0</v>
      </c>
      <c r="V21" s="22">
        <f>IF(OR($J21="",U21=""),"",SUM(Tipppunkte!T21:V21))</f>
        <v>0</v>
      </c>
      <c r="W21" s="66"/>
      <c r="X21" s="67"/>
      <c r="Y21" s="22" t="str">
        <f>IF(OR($J21="",X21=""),"",SUM(Tipppunkte!W21:Y21))</f>
        <v/>
      </c>
      <c r="Z21" s="66"/>
      <c r="AA21" s="67"/>
      <c r="AB21" s="22" t="str">
        <f>IF(OR($J21="",AA21=""),"",SUM(Tipppunkte!Z21:AB21))</f>
        <v/>
      </c>
      <c r="AC21" s="66"/>
      <c r="AD21" s="67"/>
      <c r="AE21" s="22" t="str">
        <f>IF(OR($J21="",AD21=""),"",SUM(Tipppunkte!AC21:AE21))</f>
        <v/>
      </c>
      <c r="AF21" s="66"/>
      <c r="AG21" s="67"/>
      <c r="AH21" s="22" t="str">
        <f>IF(OR($J21="",AG21=""),"",SUM(Tipppunkte!AF21:AH21))</f>
        <v/>
      </c>
      <c r="AI21" s="66"/>
      <c r="AJ21" s="67"/>
      <c r="AK21" s="22" t="str">
        <f>IF(OR($J21="",AJ21=""),"",SUM(Tipppunkte!AI21:AK21))</f>
        <v/>
      </c>
      <c r="AL21" s="66"/>
      <c r="AM21" s="67"/>
      <c r="AN21" s="22" t="str">
        <f>IF(OR($J21="",AM21=""),"",SUM(Tipppunkte!AL21:AN21))</f>
        <v/>
      </c>
      <c r="AO21" s="66"/>
      <c r="AP21" s="67"/>
      <c r="AQ21" s="22" t="str">
        <f>IF(OR($J21="",AP21=""),"",SUM(Tipppunkte!AO21:AQ21))</f>
        <v/>
      </c>
      <c r="AR21" s="66"/>
      <c r="AS21" s="67"/>
      <c r="AT21" s="22" t="str">
        <f>IF(OR($J21="",AS21=""),"",SUM(Tipppunkte!AR21:AT21))</f>
        <v/>
      </c>
      <c r="AU21" s="66"/>
      <c r="AV21" s="67"/>
      <c r="AW21" s="22" t="str">
        <f>IF(OR($J21="",AV21=""),"",SUM(Tipppunkte!AU21:AW21))</f>
        <v/>
      </c>
      <c r="AX21" s="66"/>
      <c r="AY21" s="67"/>
      <c r="AZ21" s="22" t="str">
        <f>IF(OR($J21="",AY21=""),"",SUM(Tipppunkte!AX21:AZ21))</f>
        <v/>
      </c>
      <c r="BA21" s="66"/>
      <c r="BB21" s="67"/>
      <c r="BC21" s="22" t="str">
        <f>IF(OR($J21="",BB21=""),"",SUM(Tipppunkte!BA21:BC21))</f>
        <v/>
      </c>
      <c r="BD21" s="66"/>
      <c r="BE21" s="67"/>
      <c r="BF21" s="22" t="str">
        <f>IF(OR($J21="",BE21=""),"",SUM(Tipppunkte!BD21:BF21))</f>
        <v/>
      </c>
      <c r="BG21" s="66"/>
      <c r="BH21" s="67"/>
      <c r="BI21" s="22" t="str">
        <f>IF(OR($J21="",BH21=""),"",SUM(Tipppunkte!BG21:BI21))</f>
        <v/>
      </c>
      <c r="BJ21" s="66"/>
      <c r="BK21" s="67"/>
      <c r="BL21" s="22" t="str">
        <f>IF(OR($J21="",BK21=""),"",SUM(Tipppunkte!BJ21:BL21))</f>
        <v/>
      </c>
      <c r="BM21" s="66"/>
      <c r="BN21" s="67"/>
      <c r="BO21" s="22" t="str">
        <f>IF(OR($J21="",BN21=""),"",SUM(Tipppunkte!BM21:BO21))</f>
        <v/>
      </c>
      <c r="BP21" s="66"/>
      <c r="BQ21" s="67"/>
      <c r="BR21" s="22" t="str">
        <f>IF(OR($J21="",BQ21=""),"",SUM(Tipppunkte!BP21:BR21))</f>
        <v/>
      </c>
      <c r="BS21" s="66"/>
      <c r="BT21" s="67"/>
      <c r="BU21" s="22" t="str">
        <f>IF(OR($J21="",BT21=""),"",SUM(Tipppunkte!BS21:BU21))</f>
        <v/>
      </c>
      <c r="BV21" s="66"/>
      <c r="BW21" s="67"/>
      <c r="BX21" s="22" t="str">
        <f>IF(OR($J21="",BW21=""),"",SUM(Tipppunkte!BV21:BX21))</f>
        <v/>
      </c>
      <c r="BY21" s="66"/>
      <c r="BZ21" s="67"/>
      <c r="CA21" s="22" t="str">
        <f>IF(OR($J21="",BZ21=""),"",SUM(Tipppunkte!BY21:CA21))</f>
        <v/>
      </c>
      <c r="CB21" s="66"/>
      <c r="CC21" s="67"/>
      <c r="CD21" s="22" t="str">
        <f>IF(OR($J21="",CC21=""),"",SUM(Tipppunkte!CB21:CD21))</f>
        <v/>
      </c>
      <c r="CE21" s="66"/>
      <c r="CF21" s="67"/>
      <c r="CG21" s="22" t="str">
        <f>IF(OR($J21="",CF21=""),"",SUM(Tipppunkte!CE21:CG21))</f>
        <v/>
      </c>
      <c r="CH21" s="66"/>
      <c r="CI21" s="67"/>
      <c r="CJ21" s="22" t="str">
        <f>IF(OR($J21="",CI21=""),"",SUM(Tipppunkte!CH21:CJ21))</f>
        <v/>
      </c>
      <c r="CK21" s="66"/>
      <c r="CL21" s="67"/>
      <c r="CM21" s="22" t="str">
        <f>IF(OR($J21="",CL21=""),"",SUM(Tipppunkte!CK21:CM21))</f>
        <v/>
      </c>
      <c r="CN21" s="66"/>
      <c r="CO21" s="67"/>
      <c r="CP21" s="22" t="str">
        <f>IF(OR($J21="",CO21=""),"",SUM(Tipppunkte!CN21:CP21))</f>
        <v/>
      </c>
      <c r="CQ21" s="66"/>
      <c r="CR21" s="67"/>
      <c r="CS21" s="22" t="str">
        <f>IF(OR($J21="",CR21=""),"",SUM(Tipppunkte!CQ21:CS21))</f>
        <v/>
      </c>
      <c r="CT21" s="66"/>
      <c r="CU21" s="67"/>
      <c r="CV21" s="22" t="str">
        <f>IF(OR($J21="",CU21=""),"",SUM(Tipppunkte!CT21:CV21))</f>
        <v/>
      </c>
      <c r="CW21" s="66"/>
      <c r="CX21" s="67"/>
      <c r="CY21" s="22" t="str">
        <f>IF(OR($J21="",CX21=""),"",SUM(Tipppunkte!CW21:CY21))</f>
        <v/>
      </c>
      <c r="CZ21" s="66"/>
      <c r="DA21" s="67"/>
      <c r="DB21" s="22" t="str">
        <f>IF(OR($J21="",DA21=""),"",SUM(Tipppunkte!CZ21:DB21))</f>
        <v/>
      </c>
      <c r="DC21" s="66"/>
      <c r="DD21" s="67"/>
      <c r="DE21" s="22" t="str">
        <f>IF(OR($J21="",DD21=""),"",SUM(Tipppunkte!DC21:DE21))</f>
        <v/>
      </c>
      <c r="DF21" s="66"/>
      <c r="DG21" s="67"/>
      <c r="DH21" s="22" t="str">
        <f>IF(OR($J21="",DG21=""),"",SUM(Tipppunkte!DF21:DH21))</f>
        <v/>
      </c>
      <c r="DI21" s="66"/>
      <c r="DJ21" s="67"/>
      <c r="DK21" s="22" t="str">
        <f>IF(OR($J21="",DJ21=""),"",SUM(Tipppunkte!DI21:DK21))</f>
        <v/>
      </c>
      <c r="DL21" s="66"/>
      <c r="DM21" s="67"/>
      <c r="DN21" s="22" t="str">
        <f>IF(OR($J21="",DM21=""),"",SUM(Tipppunkte!DL21:DN21))</f>
        <v/>
      </c>
      <c r="DO21" s="66"/>
      <c r="DP21" s="67"/>
      <c r="DQ21" s="22" t="str">
        <f>IF(OR($J21="",DP21=""),"",SUM(Tipppunkte!DO21:DQ21))</f>
        <v/>
      </c>
      <c r="DR21" s="66"/>
      <c r="DS21" s="67"/>
      <c r="DT21" s="22" t="str">
        <f>IF(OR($J21="",DS21=""),"",SUM(Tipppunkte!DR21:DT21))</f>
        <v/>
      </c>
      <c r="DU21" s="66"/>
      <c r="DV21" s="67"/>
      <c r="DW21" s="22" t="str">
        <f>IF(OR($J21="",DV21=""),"",SUM(Tipppunkte!DU21:DW21))</f>
        <v/>
      </c>
      <c r="DX21" s="66"/>
      <c r="DY21" s="67"/>
      <c r="DZ21" s="22" t="str">
        <f>IF(OR($J21="",DY21=""),"",SUM(Tipppunkte!DX21:DZ21))</f>
        <v/>
      </c>
      <c r="EA21" s="66"/>
      <c r="EB21" s="67"/>
      <c r="EC21" s="22" t="str">
        <f>IF(OR($J21="",EB21=""),"",SUM(Tipppunkte!EA21:EC21))</f>
        <v/>
      </c>
      <c r="ED21" s="66"/>
      <c r="EE21" s="67"/>
      <c r="EF21" s="22" t="str">
        <f>IF(OR($J21="",EE21=""),"",SUM(Tipppunkte!ED21:EF21))</f>
        <v/>
      </c>
      <c r="EG21" s="66"/>
      <c r="EH21" s="67"/>
      <c r="EI21" s="22" t="str">
        <f>IF(OR($J21="",EH21=""),"",SUM(Tipppunkte!EG21:EI21))</f>
        <v/>
      </c>
    </row>
    <row r="22" spans="1:139">
      <c r="A22" s="300"/>
      <c r="B22" s="128">
        <f t="shared" si="0"/>
        <v>19</v>
      </c>
      <c r="C22" s="144">
        <f>Stammdaten!H59</f>
        <v>42538.625</v>
      </c>
      <c r="D22" s="161" t="str">
        <f t="shared" si="1"/>
        <v>E</v>
      </c>
      <c r="E22" s="148" t="str">
        <f>Stammdaten!F59</f>
        <v>Italien</v>
      </c>
      <c r="F22" s="13" t="s">
        <v>4</v>
      </c>
      <c r="G22" s="150" t="str">
        <f>Stammdaten!G59</f>
        <v>Schweden</v>
      </c>
      <c r="H22" s="59">
        <v>1</v>
      </c>
      <c r="I22" s="13" t="s">
        <v>3</v>
      </c>
      <c r="J22" s="61">
        <v>0</v>
      </c>
      <c r="K22" s="3">
        <f t="shared" si="2"/>
        <v>3</v>
      </c>
      <c r="L22" s="1" t="s">
        <v>3</v>
      </c>
      <c r="M22" s="7">
        <f t="shared" si="3"/>
        <v>0</v>
      </c>
      <c r="N22" s="37" t="str">
        <f t="shared" si="4"/>
        <v>Italien3</v>
      </c>
      <c r="O22" s="37" t="str">
        <f t="shared" si="5"/>
        <v>Schweden0</v>
      </c>
      <c r="P22" s="37" t="str">
        <f>Stammdaten!D59&amp;Stammdaten!E59</f>
        <v>5254</v>
      </c>
      <c r="Q22" s="37">
        <f t="shared" si="6"/>
        <v>1</v>
      </c>
      <c r="T22" s="66">
        <v>2</v>
      </c>
      <c r="U22" s="67">
        <v>1</v>
      </c>
      <c r="V22" s="22">
        <f>IF(OR($J22="",U22=""),"",SUM(Tipppunkte!T22:V22))</f>
        <v>1.5</v>
      </c>
      <c r="W22" s="66"/>
      <c r="X22" s="67"/>
      <c r="Y22" s="22" t="str">
        <f>IF(OR($J22="",X22=""),"",SUM(Tipppunkte!W22:Y22))</f>
        <v/>
      </c>
      <c r="Z22" s="66"/>
      <c r="AA22" s="67"/>
      <c r="AB22" s="22" t="str">
        <f>IF(OR($J22="",AA22=""),"",SUM(Tipppunkte!Z22:AB22))</f>
        <v/>
      </c>
      <c r="AC22" s="66"/>
      <c r="AD22" s="67"/>
      <c r="AE22" s="22" t="str">
        <f>IF(OR($J22="",AD22=""),"",SUM(Tipppunkte!AC22:AE22))</f>
        <v/>
      </c>
      <c r="AF22" s="66"/>
      <c r="AG22" s="67"/>
      <c r="AH22" s="22" t="str">
        <f>IF(OR($J22="",AG22=""),"",SUM(Tipppunkte!AF22:AH22))</f>
        <v/>
      </c>
      <c r="AI22" s="66"/>
      <c r="AJ22" s="67"/>
      <c r="AK22" s="22" t="str">
        <f>IF(OR($J22="",AJ22=""),"",SUM(Tipppunkte!AI22:AK22))</f>
        <v/>
      </c>
      <c r="AL22" s="66"/>
      <c r="AM22" s="67"/>
      <c r="AN22" s="22" t="str">
        <f>IF(OR($J22="",AM22=""),"",SUM(Tipppunkte!AL22:AN22))</f>
        <v/>
      </c>
      <c r="AO22" s="66"/>
      <c r="AP22" s="67"/>
      <c r="AQ22" s="22" t="str">
        <f>IF(OR($J22="",AP22=""),"",SUM(Tipppunkte!AO22:AQ22))</f>
        <v/>
      </c>
      <c r="AR22" s="66"/>
      <c r="AS22" s="67"/>
      <c r="AT22" s="22" t="str">
        <f>IF(OR($J22="",AS22=""),"",SUM(Tipppunkte!AR22:AT22))</f>
        <v/>
      </c>
      <c r="AU22" s="66"/>
      <c r="AV22" s="67"/>
      <c r="AW22" s="22" t="str">
        <f>IF(OR($J22="",AV22=""),"",SUM(Tipppunkte!AU22:AW22))</f>
        <v/>
      </c>
      <c r="AX22" s="66"/>
      <c r="AY22" s="67"/>
      <c r="AZ22" s="22" t="str">
        <f>IF(OR($J22="",AY22=""),"",SUM(Tipppunkte!AX22:AZ22))</f>
        <v/>
      </c>
      <c r="BA22" s="66"/>
      <c r="BB22" s="67"/>
      <c r="BC22" s="22" t="str">
        <f>IF(OR($J22="",BB22=""),"",SUM(Tipppunkte!BA22:BC22))</f>
        <v/>
      </c>
      <c r="BD22" s="66"/>
      <c r="BE22" s="67"/>
      <c r="BF22" s="22" t="str">
        <f>IF(OR($J22="",BE22=""),"",SUM(Tipppunkte!BD22:BF22))</f>
        <v/>
      </c>
      <c r="BG22" s="66"/>
      <c r="BH22" s="67"/>
      <c r="BI22" s="22" t="str">
        <f>IF(OR($J22="",BH22=""),"",SUM(Tipppunkte!BG22:BI22))</f>
        <v/>
      </c>
      <c r="BJ22" s="66"/>
      <c r="BK22" s="67"/>
      <c r="BL22" s="22" t="str">
        <f>IF(OR($J22="",BK22=""),"",SUM(Tipppunkte!BJ22:BL22))</f>
        <v/>
      </c>
      <c r="BM22" s="66"/>
      <c r="BN22" s="67"/>
      <c r="BO22" s="22" t="str">
        <f>IF(OR($J22="",BN22=""),"",SUM(Tipppunkte!BM22:BO22))</f>
        <v/>
      </c>
      <c r="BP22" s="66"/>
      <c r="BQ22" s="67"/>
      <c r="BR22" s="22" t="str">
        <f>IF(OR($J22="",BQ22=""),"",SUM(Tipppunkte!BP22:BR22))</f>
        <v/>
      </c>
      <c r="BS22" s="66"/>
      <c r="BT22" s="67"/>
      <c r="BU22" s="22" t="str">
        <f>IF(OR($J22="",BT22=""),"",SUM(Tipppunkte!BS22:BU22))</f>
        <v/>
      </c>
      <c r="BV22" s="66"/>
      <c r="BW22" s="67"/>
      <c r="BX22" s="22" t="str">
        <f>IF(OR($J22="",BW22=""),"",SUM(Tipppunkte!BV22:BX22))</f>
        <v/>
      </c>
      <c r="BY22" s="66"/>
      <c r="BZ22" s="67"/>
      <c r="CA22" s="22" t="str">
        <f>IF(OR($J22="",BZ22=""),"",SUM(Tipppunkte!BY22:CA22))</f>
        <v/>
      </c>
      <c r="CB22" s="66"/>
      <c r="CC22" s="67"/>
      <c r="CD22" s="22" t="str">
        <f>IF(OR($J22="",CC22=""),"",SUM(Tipppunkte!CB22:CD22))</f>
        <v/>
      </c>
      <c r="CE22" s="66"/>
      <c r="CF22" s="67"/>
      <c r="CG22" s="22" t="str">
        <f>IF(OR($J22="",CF22=""),"",SUM(Tipppunkte!CE22:CG22))</f>
        <v/>
      </c>
      <c r="CH22" s="66"/>
      <c r="CI22" s="67"/>
      <c r="CJ22" s="22" t="str">
        <f>IF(OR($J22="",CI22=""),"",SUM(Tipppunkte!CH22:CJ22))</f>
        <v/>
      </c>
      <c r="CK22" s="66"/>
      <c r="CL22" s="67"/>
      <c r="CM22" s="22" t="str">
        <f>IF(OR($J22="",CL22=""),"",SUM(Tipppunkte!CK22:CM22))</f>
        <v/>
      </c>
      <c r="CN22" s="66"/>
      <c r="CO22" s="67"/>
      <c r="CP22" s="22" t="str">
        <f>IF(OR($J22="",CO22=""),"",SUM(Tipppunkte!CN22:CP22))</f>
        <v/>
      </c>
      <c r="CQ22" s="66"/>
      <c r="CR22" s="67"/>
      <c r="CS22" s="22" t="str">
        <f>IF(OR($J22="",CR22=""),"",SUM(Tipppunkte!CQ22:CS22))</f>
        <v/>
      </c>
      <c r="CT22" s="66"/>
      <c r="CU22" s="67"/>
      <c r="CV22" s="22" t="str">
        <f>IF(OR($J22="",CU22=""),"",SUM(Tipppunkte!CT22:CV22))</f>
        <v/>
      </c>
      <c r="CW22" s="66"/>
      <c r="CX22" s="67"/>
      <c r="CY22" s="22" t="str">
        <f>IF(OR($J22="",CX22=""),"",SUM(Tipppunkte!CW22:CY22))</f>
        <v/>
      </c>
      <c r="CZ22" s="66"/>
      <c r="DA22" s="67"/>
      <c r="DB22" s="22" t="str">
        <f>IF(OR($J22="",DA22=""),"",SUM(Tipppunkte!CZ22:DB22))</f>
        <v/>
      </c>
      <c r="DC22" s="66"/>
      <c r="DD22" s="67"/>
      <c r="DE22" s="22" t="str">
        <f>IF(OR($J22="",DD22=""),"",SUM(Tipppunkte!DC22:DE22))</f>
        <v/>
      </c>
      <c r="DF22" s="66"/>
      <c r="DG22" s="67"/>
      <c r="DH22" s="22" t="str">
        <f>IF(OR($J22="",DG22=""),"",SUM(Tipppunkte!DF22:DH22))</f>
        <v/>
      </c>
      <c r="DI22" s="66"/>
      <c r="DJ22" s="67"/>
      <c r="DK22" s="22" t="str">
        <f>IF(OR($J22="",DJ22=""),"",SUM(Tipppunkte!DI22:DK22))</f>
        <v/>
      </c>
      <c r="DL22" s="66"/>
      <c r="DM22" s="67"/>
      <c r="DN22" s="22" t="str">
        <f>IF(OR($J22="",DM22=""),"",SUM(Tipppunkte!DL22:DN22))</f>
        <v/>
      </c>
      <c r="DO22" s="66"/>
      <c r="DP22" s="67"/>
      <c r="DQ22" s="22" t="str">
        <f>IF(OR($J22="",DP22=""),"",SUM(Tipppunkte!DO22:DQ22))</f>
        <v/>
      </c>
      <c r="DR22" s="66"/>
      <c r="DS22" s="67"/>
      <c r="DT22" s="22" t="str">
        <f>IF(OR($J22="",DS22=""),"",SUM(Tipppunkte!DR22:DT22))</f>
        <v/>
      </c>
      <c r="DU22" s="66"/>
      <c r="DV22" s="67"/>
      <c r="DW22" s="22" t="str">
        <f>IF(OR($J22="",DV22=""),"",SUM(Tipppunkte!DU22:DW22))</f>
        <v/>
      </c>
      <c r="DX22" s="66"/>
      <c r="DY22" s="67"/>
      <c r="DZ22" s="22" t="str">
        <f>IF(OR($J22="",DY22=""),"",SUM(Tipppunkte!DX22:DZ22))</f>
        <v/>
      </c>
      <c r="EA22" s="66"/>
      <c r="EB22" s="67"/>
      <c r="EC22" s="22" t="str">
        <f>IF(OR($J22="",EB22=""),"",SUM(Tipppunkte!EA22:EC22))</f>
        <v/>
      </c>
      <c r="ED22" s="66"/>
      <c r="EE22" s="67"/>
      <c r="EF22" s="22" t="str">
        <f>IF(OR($J22="",EE22=""),"",SUM(Tipppunkte!ED22:EF22))</f>
        <v/>
      </c>
      <c r="EG22" s="66"/>
      <c r="EH22" s="67"/>
      <c r="EI22" s="22" t="str">
        <f>IF(OR($J22="",EH22=""),"",SUM(Tipppunkte!EG22:EI22))</f>
        <v/>
      </c>
    </row>
    <row r="23" spans="1:139">
      <c r="A23" s="300"/>
      <c r="B23" s="128">
        <f t="shared" si="0"/>
        <v>20</v>
      </c>
      <c r="C23" s="144">
        <f>Stammdaten!H60</f>
        <v>42538.75</v>
      </c>
      <c r="D23" s="161" t="str">
        <f t="shared" si="1"/>
        <v>D</v>
      </c>
      <c r="E23" s="148" t="str">
        <f>Stammdaten!F60</f>
        <v>Tschechien</v>
      </c>
      <c r="F23" s="13" t="s">
        <v>4</v>
      </c>
      <c r="G23" s="150" t="str">
        <f>Stammdaten!G60</f>
        <v>Kroatien</v>
      </c>
      <c r="H23" s="59">
        <v>2</v>
      </c>
      <c r="I23" s="13" t="s">
        <v>3</v>
      </c>
      <c r="J23" s="61">
        <v>2</v>
      </c>
      <c r="K23" s="3">
        <f t="shared" si="2"/>
        <v>1</v>
      </c>
      <c r="L23" s="1" t="s">
        <v>3</v>
      </c>
      <c r="M23" s="7">
        <f t="shared" si="3"/>
        <v>1</v>
      </c>
      <c r="N23" s="37" t="str">
        <f t="shared" si="4"/>
        <v>Tschechien1</v>
      </c>
      <c r="O23" s="37" t="str">
        <f t="shared" si="5"/>
        <v>Kroatien1</v>
      </c>
      <c r="P23" s="37" t="str">
        <f>Stammdaten!D60&amp;Stammdaten!E60</f>
        <v>4244</v>
      </c>
      <c r="Q23" s="37">
        <f t="shared" si="6"/>
        <v>0</v>
      </c>
      <c r="T23" s="66">
        <v>2</v>
      </c>
      <c r="U23" s="67">
        <v>1</v>
      </c>
      <c r="V23" s="22">
        <f>IF(OR($J23="",U23=""),"",SUM(Tipppunkte!T23:V23))</f>
        <v>0</v>
      </c>
      <c r="W23" s="66"/>
      <c r="X23" s="67"/>
      <c r="Y23" s="22" t="str">
        <f>IF(OR($J23="",X23=""),"",SUM(Tipppunkte!W23:Y23))</f>
        <v/>
      </c>
      <c r="Z23" s="66"/>
      <c r="AA23" s="67"/>
      <c r="AB23" s="22" t="str">
        <f>IF(OR($J23="",AA23=""),"",SUM(Tipppunkte!Z23:AB23))</f>
        <v/>
      </c>
      <c r="AC23" s="66"/>
      <c r="AD23" s="67"/>
      <c r="AE23" s="22" t="str">
        <f>IF(OR($J23="",AD23=""),"",SUM(Tipppunkte!AC23:AE23))</f>
        <v/>
      </c>
      <c r="AF23" s="66"/>
      <c r="AG23" s="67"/>
      <c r="AH23" s="22" t="str">
        <f>IF(OR($J23="",AG23=""),"",SUM(Tipppunkte!AF23:AH23))</f>
        <v/>
      </c>
      <c r="AI23" s="66"/>
      <c r="AJ23" s="67"/>
      <c r="AK23" s="22" t="str">
        <f>IF(OR($J23="",AJ23=""),"",SUM(Tipppunkte!AI23:AK23))</f>
        <v/>
      </c>
      <c r="AL23" s="66"/>
      <c r="AM23" s="67"/>
      <c r="AN23" s="22" t="str">
        <f>IF(OR($J23="",AM23=""),"",SUM(Tipppunkte!AL23:AN23))</f>
        <v/>
      </c>
      <c r="AO23" s="66"/>
      <c r="AP23" s="67"/>
      <c r="AQ23" s="22" t="str">
        <f>IF(OR($J23="",AP23=""),"",SUM(Tipppunkte!AO23:AQ23))</f>
        <v/>
      </c>
      <c r="AR23" s="66"/>
      <c r="AS23" s="67"/>
      <c r="AT23" s="22" t="str">
        <f>IF(OR($J23="",AS23=""),"",SUM(Tipppunkte!AR23:AT23))</f>
        <v/>
      </c>
      <c r="AU23" s="66"/>
      <c r="AV23" s="67"/>
      <c r="AW23" s="22" t="str">
        <f>IF(OR($J23="",AV23=""),"",SUM(Tipppunkte!AU23:AW23))</f>
        <v/>
      </c>
      <c r="AX23" s="66"/>
      <c r="AY23" s="67"/>
      <c r="AZ23" s="22" t="str">
        <f>IF(OR($J23="",AY23=""),"",SUM(Tipppunkte!AX23:AZ23))</f>
        <v/>
      </c>
      <c r="BA23" s="66"/>
      <c r="BB23" s="67"/>
      <c r="BC23" s="22" t="str">
        <f>IF(OR($J23="",BB23=""),"",SUM(Tipppunkte!BA23:BC23))</f>
        <v/>
      </c>
      <c r="BD23" s="66"/>
      <c r="BE23" s="67"/>
      <c r="BF23" s="22" t="str">
        <f>IF(OR($J23="",BE23=""),"",SUM(Tipppunkte!BD23:BF23))</f>
        <v/>
      </c>
      <c r="BG23" s="66"/>
      <c r="BH23" s="67"/>
      <c r="BI23" s="22" t="str">
        <f>IF(OR($J23="",BH23=""),"",SUM(Tipppunkte!BG23:BI23))</f>
        <v/>
      </c>
      <c r="BJ23" s="66"/>
      <c r="BK23" s="67"/>
      <c r="BL23" s="22" t="str">
        <f>IF(OR($J23="",BK23=""),"",SUM(Tipppunkte!BJ23:BL23))</f>
        <v/>
      </c>
      <c r="BM23" s="66"/>
      <c r="BN23" s="67"/>
      <c r="BO23" s="22" t="str">
        <f>IF(OR($J23="",BN23=""),"",SUM(Tipppunkte!BM23:BO23))</f>
        <v/>
      </c>
      <c r="BP23" s="66"/>
      <c r="BQ23" s="67"/>
      <c r="BR23" s="22" t="str">
        <f>IF(OR($J23="",BQ23=""),"",SUM(Tipppunkte!BP23:BR23))</f>
        <v/>
      </c>
      <c r="BS23" s="66"/>
      <c r="BT23" s="67"/>
      <c r="BU23" s="22" t="str">
        <f>IF(OR($J23="",BT23=""),"",SUM(Tipppunkte!BS23:BU23))</f>
        <v/>
      </c>
      <c r="BV23" s="66"/>
      <c r="BW23" s="67"/>
      <c r="BX23" s="22" t="str">
        <f>IF(OR($J23="",BW23=""),"",SUM(Tipppunkte!BV23:BX23))</f>
        <v/>
      </c>
      <c r="BY23" s="66"/>
      <c r="BZ23" s="67"/>
      <c r="CA23" s="22" t="str">
        <f>IF(OR($J23="",BZ23=""),"",SUM(Tipppunkte!BY23:CA23))</f>
        <v/>
      </c>
      <c r="CB23" s="66"/>
      <c r="CC23" s="67"/>
      <c r="CD23" s="22" t="str">
        <f>IF(OR($J23="",CC23=""),"",SUM(Tipppunkte!CB23:CD23))</f>
        <v/>
      </c>
      <c r="CE23" s="66"/>
      <c r="CF23" s="67"/>
      <c r="CG23" s="22" t="str">
        <f>IF(OR($J23="",CF23=""),"",SUM(Tipppunkte!CE23:CG23))</f>
        <v/>
      </c>
      <c r="CH23" s="66"/>
      <c r="CI23" s="67"/>
      <c r="CJ23" s="22" t="str">
        <f>IF(OR($J23="",CI23=""),"",SUM(Tipppunkte!CH23:CJ23))</f>
        <v/>
      </c>
      <c r="CK23" s="66"/>
      <c r="CL23" s="67"/>
      <c r="CM23" s="22" t="str">
        <f>IF(OR($J23="",CL23=""),"",SUM(Tipppunkte!CK23:CM23))</f>
        <v/>
      </c>
      <c r="CN23" s="66"/>
      <c r="CO23" s="67"/>
      <c r="CP23" s="22" t="str">
        <f>IF(OR($J23="",CO23=""),"",SUM(Tipppunkte!CN23:CP23))</f>
        <v/>
      </c>
      <c r="CQ23" s="66"/>
      <c r="CR23" s="67"/>
      <c r="CS23" s="22" t="str">
        <f>IF(OR($J23="",CR23=""),"",SUM(Tipppunkte!CQ23:CS23))</f>
        <v/>
      </c>
      <c r="CT23" s="66"/>
      <c r="CU23" s="67"/>
      <c r="CV23" s="22" t="str">
        <f>IF(OR($J23="",CU23=""),"",SUM(Tipppunkte!CT23:CV23))</f>
        <v/>
      </c>
      <c r="CW23" s="66"/>
      <c r="CX23" s="67"/>
      <c r="CY23" s="22" t="str">
        <f>IF(OR($J23="",CX23=""),"",SUM(Tipppunkte!CW23:CY23))</f>
        <v/>
      </c>
      <c r="CZ23" s="66"/>
      <c r="DA23" s="67"/>
      <c r="DB23" s="22" t="str">
        <f>IF(OR($J23="",DA23=""),"",SUM(Tipppunkte!CZ23:DB23))</f>
        <v/>
      </c>
      <c r="DC23" s="66"/>
      <c r="DD23" s="67"/>
      <c r="DE23" s="22" t="str">
        <f>IF(OR($J23="",DD23=""),"",SUM(Tipppunkte!DC23:DE23))</f>
        <v/>
      </c>
      <c r="DF23" s="66"/>
      <c r="DG23" s="67"/>
      <c r="DH23" s="22" t="str">
        <f>IF(OR($J23="",DG23=""),"",SUM(Tipppunkte!DF23:DH23))</f>
        <v/>
      </c>
      <c r="DI23" s="66"/>
      <c r="DJ23" s="67"/>
      <c r="DK23" s="22" t="str">
        <f>IF(OR($J23="",DJ23=""),"",SUM(Tipppunkte!DI23:DK23))</f>
        <v/>
      </c>
      <c r="DL23" s="66"/>
      <c r="DM23" s="67"/>
      <c r="DN23" s="22" t="str">
        <f>IF(OR($J23="",DM23=""),"",SUM(Tipppunkte!DL23:DN23))</f>
        <v/>
      </c>
      <c r="DO23" s="66"/>
      <c r="DP23" s="67"/>
      <c r="DQ23" s="22" t="str">
        <f>IF(OR($J23="",DP23=""),"",SUM(Tipppunkte!DO23:DQ23))</f>
        <v/>
      </c>
      <c r="DR23" s="66"/>
      <c r="DS23" s="67"/>
      <c r="DT23" s="22" t="str">
        <f>IF(OR($J23="",DS23=""),"",SUM(Tipppunkte!DR23:DT23))</f>
        <v/>
      </c>
      <c r="DU23" s="66"/>
      <c r="DV23" s="67"/>
      <c r="DW23" s="22" t="str">
        <f>IF(OR($J23="",DV23=""),"",SUM(Tipppunkte!DU23:DW23))</f>
        <v/>
      </c>
      <c r="DX23" s="66"/>
      <c r="DY23" s="67"/>
      <c r="DZ23" s="22" t="str">
        <f>IF(OR($J23="",DY23=""),"",SUM(Tipppunkte!DX23:DZ23))</f>
        <v/>
      </c>
      <c r="EA23" s="66"/>
      <c r="EB23" s="67"/>
      <c r="EC23" s="22" t="str">
        <f>IF(OR($J23="",EB23=""),"",SUM(Tipppunkte!EA23:EC23))</f>
        <v/>
      </c>
      <c r="ED23" s="66"/>
      <c r="EE23" s="67"/>
      <c r="EF23" s="22" t="str">
        <f>IF(OR($J23="",EE23=""),"",SUM(Tipppunkte!ED23:EF23))</f>
        <v/>
      </c>
      <c r="EG23" s="66"/>
      <c r="EH23" s="67"/>
      <c r="EI23" s="22" t="str">
        <f>IF(OR($J23="",EH23=""),"",SUM(Tipppunkte!EG23:EI23))</f>
        <v/>
      </c>
    </row>
    <row r="24" spans="1:139">
      <c r="A24" s="300"/>
      <c r="B24" s="128">
        <f t="shared" si="0"/>
        <v>21</v>
      </c>
      <c r="C24" s="144">
        <f>Stammdaten!H61</f>
        <v>42538.875</v>
      </c>
      <c r="D24" s="161" t="str">
        <f t="shared" si="1"/>
        <v>D</v>
      </c>
      <c r="E24" s="148" t="str">
        <f>Stammdaten!F61</f>
        <v>Spanien</v>
      </c>
      <c r="F24" s="13" t="s">
        <v>4</v>
      </c>
      <c r="G24" s="150" t="str">
        <f>Stammdaten!G61</f>
        <v>Türkei</v>
      </c>
      <c r="H24" s="59">
        <v>3</v>
      </c>
      <c r="I24" s="13" t="s">
        <v>3</v>
      </c>
      <c r="J24" s="61">
        <v>0</v>
      </c>
      <c r="K24" s="3">
        <f t="shared" si="2"/>
        <v>3</v>
      </c>
      <c r="L24" s="1" t="s">
        <v>3</v>
      </c>
      <c r="M24" s="7">
        <f t="shared" si="3"/>
        <v>0</v>
      </c>
      <c r="N24" s="37" t="str">
        <f t="shared" si="4"/>
        <v>Spanien3</v>
      </c>
      <c r="O24" s="37" t="str">
        <f t="shared" si="5"/>
        <v>Türkei0</v>
      </c>
      <c r="P24" s="37" t="str">
        <f>Stammdaten!D61&amp;Stammdaten!E61</f>
        <v>4143</v>
      </c>
      <c r="Q24" s="37">
        <f t="shared" si="6"/>
        <v>1</v>
      </c>
      <c r="T24" s="66">
        <v>2</v>
      </c>
      <c r="U24" s="67">
        <v>0</v>
      </c>
      <c r="V24" s="22">
        <f>IF(OR($J24="",U24=""),"",SUM(Tipppunkte!T24:V24))</f>
        <v>1.5</v>
      </c>
      <c r="W24" s="66"/>
      <c r="X24" s="67"/>
      <c r="Y24" s="22" t="str">
        <f>IF(OR($J24="",X24=""),"",SUM(Tipppunkte!W24:Y24))</f>
        <v/>
      </c>
      <c r="Z24" s="66"/>
      <c r="AA24" s="67"/>
      <c r="AB24" s="22" t="str">
        <f>IF(OR($J24="",AA24=""),"",SUM(Tipppunkte!Z24:AB24))</f>
        <v/>
      </c>
      <c r="AC24" s="66"/>
      <c r="AD24" s="67"/>
      <c r="AE24" s="22" t="str">
        <f>IF(OR($J24="",AD24=""),"",SUM(Tipppunkte!AC24:AE24))</f>
        <v/>
      </c>
      <c r="AF24" s="66"/>
      <c r="AG24" s="67"/>
      <c r="AH24" s="22" t="str">
        <f>IF(OR($J24="",AG24=""),"",SUM(Tipppunkte!AF24:AH24))</f>
        <v/>
      </c>
      <c r="AI24" s="66"/>
      <c r="AJ24" s="67"/>
      <c r="AK24" s="22" t="str">
        <f>IF(OR($J24="",AJ24=""),"",SUM(Tipppunkte!AI24:AK24))</f>
        <v/>
      </c>
      <c r="AL24" s="66"/>
      <c r="AM24" s="67"/>
      <c r="AN24" s="22" t="str">
        <f>IF(OR($J24="",AM24=""),"",SUM(Tipppunkte!AL24:AN24))</f>
        <v/>
      </c>
      <c r="AO24" s="66"/>
      <c r="AP24" s="67"/>
      <c r="AQ24" s="22" t="str">
        <f>IF(OR($J24="",AP24=""),"",SUM(Tipppunkte!AO24:AQ24))</f>
        <v/>
      </c>
      <c r="AR24" s="66"/>
      <c r="AS24" s="67"/>
      <c r="AT24" s="22" t="str">
        <f>IF(OR($J24="",AS24=""),"",SUM(Tipppunkte!AR24:AT24))</f>
        <v/>
      </c>
      <c r="AU24" s="66"/>
      <c r="AV24" s="67"/>
      <c r="AW24" s="22" t="str">
        <f>IF(OR($J24="",AV24=""),"",SUM(Tipppunkte!AU24:AW24))</f>
        <v/>
      </c>
      <c r="AX24" s="66"/>
      <c r="AY24" s="67"/>
      <c r="AZ24" s="22" t="str">
        <f>IF(OR($J24="",AY24=""),"",SUM(Tipppunkte!AX24:AZ24))</f>
        <v/>
      </c>
      <c r="BA24" s="66"/>
      <c r="BB24" s="67"/>
      <c r="BC24" s="22" t="str">
        <f>IF(OR($J24="",BB24=""),"",SUM(Tipppunkte!BA24:BC24))</f>
        <v/>
      </c>
      <c r="BD24" s="66"/>
      <c r="BE24" s="67"/>
      <c r="BF24" s="22" t="str">
        <f>IF(OR($J24="",BE24=""),"",SUM(Tipppunkte!BD24:BF24))</f>
        <v/>
      </c>
      <c r="BG24" s="66"/>
      <c r="BH24" s="67"/>
      <c r="BI24" s="22" t="str">
        <f>IF(OR($J24="",BH24=""),"",SUM(Tipppunkte!BG24:BI24))</f>
        <v/>
      </c>
      <c r="BJ24" s="66"/>
      <c r="BK24" s="67"/>
      <c r="BL24" s="22" t="str">
        <f>IF(OR($J24="",BK24=""),"",SUM(Tipppunkte!BJ24:BL24))</f>
        <v/>
      </c>
      <c r="BM24" s="66"/>
      <c r="BN24" s="67"/>
      <c r="BO24" s="22" t="str">
        <f>IF(OR($J24="",BN24=""),"",SUM(Tipppunkte!BM24:BO24))</f>
        <v/>
      </c>
      <c r="BP24" s="66"/>
      <c r="BQ24" s="67"/>
      <c r="BR24" s="22" t="str">
        <f>IF(OR($J24="",BQ24=""),"",SUM(Tipppunkte!BP24:BR24))</f>
        <v/>
      </c>
      <c r="BS24" s="66"/>
      <c r="BT24" s="67"/>
      <c r="BU24" s="22" t="str">
        <f>IF(OR($J24="",BT24=""),"",SUM(Tipppunkte!BS24:BU24))</f>
        <v/>
      </c>
      <c r="BV24" s="66"/>
      <c r="BW24" s="67"/>
      <c r="BX24" s="22" t="str">
        <f>IF(OR($J24="",BW24=""),"",SUM(Tipppunkte!BV24:BX24))</f>
        <v/>
      </c>
      <c r="BY24" s="66"/>
      <c r="BZ24" s="67"/>
      <c r="CA24" s="22" t="str">
        <f>IF(OR($J24="",BZ24=""),"",SUM(Tipppunkte!BY24:CA24))</f>
        <v/>
      </c>
      <c r="CB24" s="66"/>
      <c r="CC24" s="67"/>
      <c r="CD24" s="22" t="str">
        <f>IF(OR($J24="",CC24=""),"",SUM(Tipppunkte!CB24:CD24))</f>
        <v/>
      </c>
      <c r="CE24" s="66"/>
      <c r="CF24" s="67"/>
      <c r="CG24" s="22" t="str">
        <f>IF(OR($J24="",CF24=""),"",SUM(Tipppunkte!CE24:CG24))</f>
        <v/>
      </c>
      <c r="CH24" s="66"/>
      <c r="CI24" s="67"/>
      <c r="CJ24" s="22" t="str">
        <f>IF(OR($J24="",CI24=""),"",SUM(Tipppunkte!CH24:CJ24))</f>
        <v/>
      </c>
      <c r="CK24" s="66"/>
      <c r="CL24" s="67"/>
      <c r="CM24" s="22" t="str">
        <f>IF(OR($J24="",CL24=""),"",SUM(Tipppunkte!CK24:CM24))</f>
        <v/>
      </c>
      <c r="CN24" s="66"/>
      <c r="CO24" s="67"/>
      <c r="CP24" s="22" t="str">
        <f>IF(OR($J24="",CO24=""),"",SUM(Tipppunkte!CN24:CP24))</f>
        <v/>
      </c>
      <c r="CQ24" s="66"/>
      <c r="CR24" s="67"/>
      <c r="CS24" s="22" t="str">
        <f>IF(OR($J24="",CR24=""),"",SUM(Tipppunkte!CQ24:CS24))</f>
        <v/>
      </c>
      <c r="CT24" s="66"/>
      <c r="CU24" s="67"/>
      <c r="CV24" s="22" t="str">
        <f>IF(OR($J24="",CU24=""),"",SUM(Tipppunkte!CT24:CV24))</f>
        <v/>
      </c>
      <c r="CW24" s="66"/>
      <c r="CX24" s="67"/>
      <c r="CY24" s="22" t="str">
        <f>IF(OR($J24="",CX24=""),"",SUM(Tipppunkte!CW24:CY24))</f>
        <v/>
      </c>
      <c r="CZ24" s="66"/>
      <c r="DA24" s="67"/>
      <c r="DB24" s="22" t="str">
        <f>IF(OR($J24="",DA24=""),"",SUM(Tipppunkte!CZ24:DB24))</f>
        <v/>
      </c>
      <c r="DC24" s="66"/>
      <c r="DD24" s="67"/>
      <c r="DE24" s="22" t="str">
        <f>IF(OR($J24="",DD24=""),"",SUM(Tipppunkte!DC24:DE24))</f>
        <v/>
      </c>
      <c r="DF24" s="66"/>
      <c r="DG24" s="67"/>
      <c r="DH24" s="22" t="str">
        <f>IF(OR($J24="",DG24=""),"",SUM(Tipppunkte!DF24:DH24))</f>
        <v/>
      </c>
      <c r="DI24" s="66"/>
      <c r="DJ24" s="67"/>
      <c r="DK24" s="22" t="str">
        <f>IF(OR($J24="",DJ24=""),"",SUM(Tipppunkte!DI24:DK24))</f>
        <v/>
      </c>
      <c r="DL24" s="66"/>
      <c r="DM24" s="67"/>
      <c r="DN24" s="22" t="str">
        <f>IF(OR($J24="",DM24=""),"",SUM(Tipppunkte!DL24:DN24))</f>
        <v/>
      </c>
      <c r="DO24" s="66"/>
      <c r="DP24" s="67"/>
      <c r="DQ24" s="22" t="str">
        <f>IF(OR($J24="",DP24=""),"",SUM(Tipppunkte!DO24:DQ24))</f>
        <v/>
      </c>
      <c r="DR24" s="66"/>
      <c r="DS24" s="67"/>
      <c r="DT24" s="22" t="str">
        <f>IF(OR($J24="",DS24=""),"",SUM(Tipppunkte!DR24:DT24))</f>
        <v/>
      </c>
      <c r="DU24" s="66"/>
      <c r="DV24" s="67"/>
      <c r="DW24" s="22" t="str">
        <f>IF(OR($J24="",DV24=""),"",SUM(Tipppunkte!DU24:DW24))</f>
        <v/>
      </c>
      <c r="DX24" s="66"/>
      <c r="DY24" s="67"/>
      <c r="DZ24" s="22" t="str">
        <f>IF(OR($J24="",DY24=""),"",SUM(Tipppunkte!DX24:DZ24))</f>
        <v/>
      </c>
      <c r="EA24" s="66"/>
      <c r="EB24" s="67"/>
      <c r="EC24" s="22" t="str">
        <f>IF(OR($J24="",EB24=""),"",SUM(Tipppunkte!EA24:EC24))</f>
        <v/>
      </c>
      <c r="ED24" s="66"/>
      <c r="EE24" s="67"/>
      <c r="EF24" s="22" t="str">
        <f>IF(OR($J24="",EE24=""),"",SUM(Tipppunkte!ED24:EF24))</f>
        <v/>
      </c>
      <c r="EG24" s="66"/>
      <c r="EH24" s="67"/>
      <c r="EI24" s="22" t="str">
        <f>IF(OR($J24="",EH24=""),"",SUM(Tipppunkte!EG24:EI24))</f>
        <v/>
      </c>
    </row>
    <row r="25" spans="1:139">
      <c r="A25" s="300"/>
      <c r="B25" s="128">
        <f t="shared" si="0"/>
        <v>22</v>
      </c>
      <c r="C25" s="144">
        <f>Stammdaten!H62</f>
        <v>42539.625</v>
      </c>
      <c r="D25" s="161" t="str">
        <f t="shared" si="1"/>
        <v>E</v>
      </c>
      <c r="E25" s="148" t="str">
        <f>Stammdaten!F62</f>
        <v>Belgien</v>
      </c>
      <c r="F25" s="13" t="s">
        <v>4</v>
      </c>
      <c r="G25" s="150" t="str">
        <f>Stammdaten!G62</f>
        <v>Irland</v>
      </c>
      <c r="H25" s="59">
        <v>3</v>
      </c>
      <c r="I25" s="13" t="s">
        <v>3</v>
      </c>
      <c r="J25" s="61">
        <v>0</v>
      </c>
      <c r="K25" s="3">
        <f t="shared" si="2"/>
        <v>3</v>
      </c>
      <c r="L25" s="1" t="s">
        <v>3</v>
      </c>
      <c r="M25" s="7">
        <f t="shared" si="3"/>
        <v>0</v>
      </c>
      <c r="N25" s="37" t="str">
        <f t="shared" si="4"/>
        <v>Belgien3</v>
      </c>
      <c r="O25" s="37" t="str">
        <f t="shared" si="5"/>
        <v>Irland0</v>
      </c>
      <c r="P25" s="37" t="str">
        <f>Stammdaten!D62&amp;Stammdaten!E62</f>
        <v>5153</v>
      </c>
      <c r="Q25" s="37">
        <f t="shared" si="6"/>
        <v>1</v>
      </c>
      <c r="T25" s="66">
        <v>1</v>
      </c>
      <c r="U25" s="67">
        <v>1</v>
      </c>
      <c r="V25" s="22">
        <f>IF(OR($J25="",U25=""),"",SUM(Tipppunkte!T25:V25))</f>
        <v>0</v>
      </c>
      <c r="W25" s="66"/>
      <c r="X25" s="67"/>
      <c r="Y25" s="22" t="str">
        <f>IF(OR($J25="",X25=""),"",SUM(Tipppunkte!W25:Y25))</f>
        <v/>
      </c>
      <c r="Z25" s="66"/>
      <c r="AA25" s="67"/>
      <c r="AB25" s="22" t="str">
        <f>IF(OR($J25="",AA25=""),"",SUM(Tipppunkte!Z25:AB25))</f>
        <v/>
      </c>
      <c r="AC25" s="66"/>
      <c r="AD25" s="67"/>
      <c r="AE25" s="22" t="str">
        <f>IF(OR($J25="",AD25=""),"",SUM(Tipppunkte!AC25:AE25))</f>
        <v/>
      </c>
      <c r="AF25" s="66"/>
      <c r="AG25" s="67"/>
      <c r="AH25" s="22" t="str">
        <f>IF(OR($J25="",AG25=""),"",SUM(Tipppunkte!AF25:AH25))</f>
        <v/>
      </c>
      <c r="AI25" s="66"/>
      <c r="AJ25" s="67"/>
      <c r="AK25" s="22" t="str">
        <f>IF(OR($J25="",AJ25=""),"",SUM(Tipppunkte!AI25:AK25))</f>
        <v/>
      </c>
      <c r="AL25" s="66"/>
      <c r="AM25" s="67"/>
      <c r="AN25" s="22" t="str">
        <f>IF(OR($J25="",AM25=""),"",SUM(Tipppunkte!AL25:AN25))</f>
        <v/>
      </c>
      <c r="AO25" s="66"/>
      <c r="AP25" s="67"/>
      <c r="AQ25" s="22" t="str">
        <f>IF(OR($J25="",AP25=""),"",SUM(Tipppunkte!AO25:AQ25))</f>
        <v/>
      </c>
      <c r="AR25" s="66"/>
      <c r="AS25" s="67"/>
      <c r="AT25" s="22" t="str">
        <f>IF(OR($J25="",AS25=""),"",SUM(Tipppunkte!AR25:AT25))</f>
        <v/>
      </c>
      <c r="AU25" s="66"/>
      <c r="AV25" s="67"/>
      <c r="AW25" s="22" t="str">
        <f>IF(OR($J25="",AV25=""),"",SUM(Tipppunkte!AU25:AW25))</f>
        <v/>
      </c>
      <c r="AX25" s="66"/>
      <c r="AY25" s="67"/>
      <c r="AZ25" s="22" t="str">
        <f>IF(OR($J25="",AY25=""),"",SUM(Tipppunkte!AX25:AZ25))</f>
        <v/>
      </c>
      <c r="BA25" s="66"/>
      <c r="BB25" s="67"/>
      <c r="BC25" s="22" t="str">
        <f>IF(OR($J25="",BB25=""),"",SUM(Tipppunkte!BA25:BC25))</f>
        <v/>
      </c>
      <c r="BD25" s="66"/>
      <c r="BE25" s="67"/>
      <c r="BF25" s="22" t="str">
        <f>IF(OR($J25="",BE25=""),"",SUM(Tipppunkte!BD25:BF25))</f>
        <v/>
      </c>
      <c r="BG25" s="66"/>
      <c r="BH25" s="67"/>
      <c r="BI25" s="22" t="str">
        <f>IF(OR($J25="",BH25=""),"",SUM(Tipppunkte!BG25:BI25))</f>
        <v/>
      </c>
      <c r="BJ25" s="66"/>
      <c r="BK25" s="67"/>
      <c r="BL25" s="22" t="str">
        <f>IF(OR($J25="",BK25=""),"",SUM(Tipppunkte!BJ25:BL25))</f>
        <v/>
      </c>
      <c r="BM25" s="66"/>
      <c r="BN25" s="67"/>
      <c r="BO25" s="22" t="str">
        <f>IF(OR($J25="",BN25=""),"",SUM(Tipppunkte!BM25:BO25))</f>
        <v/>
      </c>
      <c r="BP25" s="66"/>
      <c r="BQ25" s="67"/>
      <c r="BR25" s="22" t="str">
        <f>IF(OR($J25="",BQ25=""),"",SUM(Tipppunkte!BP25:BR25))</f>
        <v/>
      </c>
      <c r="BS25" s="66"/>
      <c r="BT25" s="67"/>
      <c r="BU25" s="22" t="str">
        <f>IF(OR($J25="",BT25=""),"",SUM(Tipppunkte!BS25:BU25))</f>
        <v/>
      </c>
      <c r="BV25" s="66"/>
      <c r="BW25" s="67"/>
      <c r="BX25" s="22" t="str">
        <f>IF(OR($J25="",BW25=""),"",SUM(Tipppunkte!BV25:BX25))</f>
        <v/>
      </c>
      <c r="BY25" s="66"/>
      <c r="BZ25" s="67"/>
      <c r="CA25" s="22" t="str">
        <f>IF(OR($J25="",BZ25=""),"",SUM(Tipppunkte!BY25:CA25))</f>
        <v/>
      </c>
      <c r="CB25" s="66"/>
      <c r="CC25" s="67"/>
      <c r="CD25" s="22" t="str">
        <f>IF(OR($J25="",CC25=""),"",SUM(Tipppunkte!CB25:CD25))</f>
        <v/>
      </c>
      <c r="CE25" s="66"/>
      <c r="CF25" s="67"/>
      <c r="CG25" s="22" t="str">
        <f>IF(OR($J25="",CF25=""),"",SUM(Tipppunkte!CE25:CG25))</f>
        <v/>
      </c>
      <c r="CH25" s="66"/>
      <c r="CI25" s="67"/>
      <c r="CJ25" s="22" t="str">
        <f>IF(OR($J25="",CI25=""),"",SUM(Tipppunkte!CH25:CJ25))</f>
        <v/>
      </c>
      <c r="CK25" s="66"/>
      <c r="CL25" s="67"/>
      <c r="CM25" s="22" t="str">
        <f>IF(OR($J25="",CL25=""),"",SUM(Tipppunkte!CK25:CM25))</f>
        <v/>
      </c>
      <c r="CN25" s="66"/>
      <c r="CO25" s="67"/>
      <c r="CP25" s="22" t="str">
        <f>IF(OR($J25="",CO25=""),"",SUM(Tipppunkte!CN25:CP25))</f>
        <v/>
      </c>
      <c r="CQ25" s="66"/>
      <c r="CR25" s="67"/>
      <c r="CS25" s="22" t="str">
        <f>IF(OR($J25="",CR25=""),"",SUM(Tipppunkte!CQ25:CS25))</f>
        <v/>
      </c>
      <c r="CT25" s="66"/>
      <c r="CU25" s="67"/>
      <c r="CV25" s="22" t="str">
        <f>IF(OR($J25="",CU25=""),"",SUM(Tipppunkte!CT25:CV25))</f>
        <v/>
      </c>
      <c r="CW25" s="66"/>
      <c r="CX25" s="67"/>
      <c r="CY25" s="22" t="str">
        <f>IF(OR($J25="",CX25=""),"",SUM(Tipppunkte!CW25:CY25))</f>
        <v/>
      </c>
      <c r="CZ25" s="66"/>
      <c r="DA25" s="67"/>
      <c r="DB25" s="22" t="str">
        <f>IF(OR($J25="",DA25=""),"",SUM(Tipppunkte!CZ25:DB25))</f>
        <v/>
      </c>
      <c r="DC25" s="66"/>
      <c r="DD25" s="67"/>
      <c r="DE25" s="22" t="str">
        <f>IF(OR($J25="",DD25=""),"",SUM(Tipppunkte!DC25:DE25))</f>
        <v/>
      </c>
      <c r="DF25" s="66"/>
      <c r="DG25" s="67"/>
      <c r="DH25" s="22" t="str">
        <f>IF(OR($J25="",DG25=""),"",SUM(Tipppunkte!DF25:DH25))</f>
        <v/>
      </c>
      <c r="DI25" s="66"/>
      <c r="DJ25" s="67"/>
      <c r="DK25" s="22" t="str">
        <f>IF(OR($J25="",DJ25=""),"",SUM(Tipppunkte!DI25:DK25))</f>
        <v/>
      </c>
      <c r="DL25" s="66"/>
      <c r="DM25" s="67"/>
      <c r="DN25" s="22" t="str">
        <f>IF(OR($J25="",DM25=""),"",SUM(Tipppunkte!DL25:DN25))</f>
        <v/>
      </c>
      <c r="DO25" s="66"/>
      <c r="DP25" s="67"/>
      <c r="DQ25" s="22" t="str">
        <f>IF(OR($J25="",DP25=""),"",SUM(Tipppunkte!DO25:DQ25))</f>
        <v/>
      </c>
      <c r="DR25" s="66"/>
      <c r="DS25" s="67"/>
      <c r="DT25" s="22" t="str">
        <f>IF(OR($J25="",DS25=""),"",SUM(Tipppunkte!DR25:DT25))</f>
        <v/>
      </c>
      <c r="DU25" s="66"/>
      <c r="DV25" s="67"/>
      <c r="DW25" s="22" t="str">
        <f>IF(OR($J25="",DV25=""),"",SUM(Tipppunkte!DU25:DW25))</f>
        <v/>
      </c>
      <c r="DX25" s="66"/>
      <c r="DY25" s="67"/>
      <c r="DZ25" s="22" t="str">
        <f>IF(OR($J25="",DY25=""),"",SUM(Tipppunkte!DX25:DZ25))</f>
        <v/>
      </c>
      <c r="EA25" s="66"/>
      <c r="EB25" s="67"/>
      <c r="EC25" s="22" t="str">
        <f>IF(OR($J25="",EB25=""),"",SUM(Tipppunkte!EA25:EC25))</f>
        <v/>
      </c>
      <c r="ED25" s="66"/>
      <c r="EE25" s="67"/>
      <c r="EF25" s="22" t="str">
        <f>IF(OR($J25="",EE25=""),"",SUM(Tipppunkte!ED25:EF25))</f>
        <v/>
      </c>
      <c r="EG25" s="66"/>
      <c r="EH25" s="67"/>
      <c r="EI25" s="22" t="str">
        <f>IF(OR($J25="",EH25=""),"",SUM(Tipppunkte!EG25:EI25))</f>
        <v/>
      </c>
    </row>
    <row r="26" spans="1:139">
      <c r="A26" s="300"/>
      <c r="B26" s="128">
        <f t="shared" si="0"/>
        <v>23</v>
      </c>
      <c r="C26" s="144">
        <f>Stammdaten!H63</f>
        <v>42539.75</v>
      </c>
      <c r="D26" s="161" t="str">
        <f t="shared" si="1"/>
        <v>F</v>
      </c>
      <c r="E26" s="148" t="str">
        <f>Stammdaten!F63</f>
        <v>Island</v>
      </c>
      <c r="F26" s="13" t="s">
        <v>4</v>
      </c>
      <c r="G26" s="150" t="str">
        <f>Stammdaten!G63</f>
        <v>Ungarn</v>
      </c>
      <c r="H26" s="59">
        <v>1</v>
      </c>
      <c r="I26" s="13" t="s">
        <v>3</v>
      </c>
      <c r="J26" s="61">
        <v>1</v>
      </c>
      <c r="K26" s="3">
        <f t="shared" si="2"/>
        <v>1</v>
      </c>
      <c r="L26" s="1" t="s">
        <v>3</v>
      </c>
      <c r="M26" s="7">
        <f t="shared" si="3"/>
        <v>1</v>
      </c>
      <c r="N26" s="37" t="str">
        <f t="shared" si="4"/>
        <v>Island1</v>
      </c>
      <c r="O26" s="37" t="str">
        <f t="shared" si="5"/>
        <v>Ungarn1</v>
      </c>
      <c r="P26" s="37" t="str">
        <f>Stammdaten!D63&amp;Stammdaten!E63</f>
        <v>6264</v>
      </c>
      <c r="Q26" s="37">
        <f t="shared" si="6"/>
        <v>0</v>
      </c>
      <c r="T26" s="66">
        <v>1</v>
      </c>
      <c r="U26" s="67">
        <v>1</v>
      </c>
      <c r="V26" s="22">
        <f>IF(OR($J26="",U26=""),"",SUM(Tipppunkte!T26:V26))</f>
        <v>3</v>
      </c>
      <c r="W26" s="66"/>
      <c r="X26" s="67"/>
      <c r="Y26" s="22" t="str">
        <f>IF(OR($J26="",X26=""),"",SUM(Tipppunkte!W26:Y26))</f>
        <v/>
      </c>
      <c r="Z26" s="66"/>
      <c r="AA26" s="67"/>
      <c r="AB26" s="22" t="str">
        <f>IF(OR($J26="",AA26=""),"",SUM(Tipppunkte!Z26:AB26))</f>
        <v/>
      </c>
      <c r="AC26" s="66"/>
      <c r="AD26" s="67"/>
      <c r="AE26" s="22" t="str">
        <f>IF(OR($J26="",AD26=""),"",SUM(Tipppunkte!AC26:AE26))</f>
        <v/>
      </c>
      <c r="AF26" s="66"/>
      <c r="AG26" s="67"/>
      <c r="AH26" s="22" t="str">
        <f>IF(OR($J26="",AG26=""),"",SUM(Tipppunkte!AF26:AH26))</f>
        <v/>
      </c>
      <c r="AI26" s="66"/>
      <c r="AJ26" s="67"/>
      <c r="AK26" s="22" t="str">
        <f>IF(OR($J26="",AJ26=""),"",SUM(Tipppunkte!AI26:AK26))</f>
        <v/>
      </c>
      <c r="AL26" s="66"/>
      <c r="AM26" s="67"/>
      <c r="AN26" s="22" t="str">
        <f>IF(OR($J26="",AM26=""),"",SUM(Tipppunkte!AL26:AN26))</f>
        <v/>
      </c>
      <c r="AO26" s="66"/>
      <c r="AP26" s="67"/>
      <c r="AQ26" s="22" t="str">
        <f>IF(OR($J26="",AP26=""),"",SUM(Tipppunkte!AO26:AQ26))</f>
        <v/>
      </c>
      <c r="AR26" s="66"/>
      <c r="AS26" s="67"/>
      <c r="AT26" s="22" t="str">
        <f>IF(OR($J26="",AS26=""),"",SUM(Tipppunkte!AR26:AT26))</f>
        <v/>
      </c>
      <c r="AU26" s="66"/>
      <c r="AV26" s="67"/>
      <c r="AW26" s="22" t="str">
        <f>IF(OR($J26="",AV26=""),"",SUM(Tipppunkte!AU26:AW26))</f>
        <v/>
      </c>
      <c r="AX26" s="66"/>
      <c r="AY26" s="67"/>
      <c r="AZ26" s="22" t="str">
        <f>IF(OR($J26="",AY26=""),"",SUM(Tipppunkte!AX26:AZ26))</f>
        <v/>
      </c>
      <c r="BA26" s="66"/>
      <c r="BB26" s="67"/>
      <c r="BC26" s="22" t="str">
        <f>IF(OR($J26="",BB26=""),"",SUM(Tipppunkte!BA26:BC26))</f>
        <v/>
      </c>
      <c r="BD26" s="66"/>
      <c r="BE26" s="67"/>
      <c r="BF26" s="22" t="str">
        <f>IF(OR($J26="",BE26=""),"",SUM(Tipppunkte!BD26:BF26))</f>
        <v/>
      </c>
      <c r="BG26" s="66"/>
      <c r="BH26" s="67"/>
      <c r="BI26" s="22" t="str">
        <f>IF(OR($J26="",BH26=""),"",SUM(Tipppunkte!BG26:BI26))</f>
        <v/>
      </c>
      <c r="BJ26" s="66"/>
      <c r="BK26" s="67"/>
      <c r="BL26" s="22" t="str">
        <f>IF(OR($J26="",BK26=""),"",SUM(Tipppunkte!BJ26:BL26))</f>
        <v/>
      </c>
      <c r="BM26" s="66"/>
      <c r="BN26" s="67"/>
      <c r="BO26" s="22" t="str">
        <f>IF(OR($J26="",BN26=""),"",SUM(Tipppunkte!BM26:BO26))</f>
        <v/>
      </c>
      <c r="BP26" s="66"/>
      <c r="BQ26" s="67"/>
      <c r="BR26" s="22" t="str">
        <f>IF(OR($J26="",BQ26=""),"",SUM(Tipppunkte!BP26:BR26))</f>
        <v/>
      </c>
      <c r="BS26" s="66"/>
      <c r="BT26" s="67"/>
      <c r="BU26" s="22" t="str">
        <f>IF(OR($J26="",BT26=""),"",SUM(Tipppunkte!BS26:BU26))</f>
        <v/>
      </c>
      <c r="BV26" s="66"/>
      <c r="BW26" s="67"/>
      <c r="BX26" s="22" t="str">
        <f>IF(OR($J26="",BW26=""),"",SUM(Tipppunkte!BV26:BX26))</f>
        <v/>
      </c>
      <c r="BY26" s="66"/>
      <c r="BZ26" s="67"/>
      <c r="CA26" s="22" t="str">
        <f>IF(OR($J26="",BZ26=""),"",SUM(Tipppunkte!BY26:CA26))</f>
        <v/>
      </c>
      <c r="CB26" s="66"/>
      <c r="CC26" s="67"/>
      <c r="CD26" s="22" t="str">
        <f>IF(OR($J26="",CC26=""),"",SUM(Tipppunkte!CB26:CD26))</f>
        <v/>
      </c>
      <c r="CE26" s="66"/>
      <c r="CF26" s="67"/>
      <c r="CG26" s="22" t="str">
        <f>IF(OR($J26="",CF26=""),"",SUM(Tipppunkte!CE26:CG26))</f>
        <v/>
      </c>
      <c r="CH26" s="66"/>
      <c r="CI26" s="67"/>
      <c r="CJ26" s="22" t="str">
        <f>IF(OR($J26="",CI26=""),"",SUM(Tipppunkte!CH26:CJ26))</f>
        <v/>
      </c>
      <c r="CK26" s="66"/>
      <c r="CL26" s="67"/>
      <c r="CM26" s="22" t="str">
        <f>IF(OR($J26="",CL26=""),"",SUM(Tipppunkte!CK26:CM26))</f>
        <v/>
      </c>
      <c r="CN26" s="66"/>
      <c r="CO26" s="67"/>
      <c r="CP26" s="22" t="str">
        <f>IF(OR($J26="",CO26=""),"",SUM(Tipppunkte!CN26:CP26))</f>
        <v/>
      </c>
      <c r="CQ26" s="66"/>
      <c r="CR26" s="67"/>
      <c r="CS26" s="22" t="str">
        <f>IF(OR($J26="",CR26=""),"",SUM(Tipppunkte!CQ26:CS26))</f>
        <v/>
      </c>
      <c r="CT26" s="66"/>
      <c r="CU26" s="67"/>
      <c r="CV26" s="22" t="str">
        <f>IF(OR($J26="",CU26=""),"",SUM(Tipppunkte!CT26:CV26))</f>
        <v/>
      </c>
      <c r="CW26" s="66"/>
      <c r="CX26" s="67"/>
      <c r="CY26" s="22" t="str">
        <f>IF(OR($J26="",CX26=""),"",SUM(Tipppunkte!CW26:CY26))</f>
        <v/>
      </c>
      <c r="CZ26" s="66"/>
      <c r="DA26" s="67"/>
      <c r="DB26" s="22" t="str">
        <f>IF(OR($J26="",DA26=""),"",SUM(Tipppunkte!CZ26:DB26))</f>
        <v/>
      </c>
      <c r="DC26" s="66"/>
      <c r="DD26" s="67"/>
      <c r="DE26" s="22" t="str">
        <f>IF(OR($J26="",DD26=""),"",SUM(Tipppunkte!DC26:DE26))</f>
        <v/>
      </c>
      <c r="DF26" s="66"/>
      <c r="DG26" s="67"/>
      <c r="DH26" s="22" t="str">
        <f>IF(OR($J26="",DG26=""),"",SUM(Tipppunkte!DF26:DH26))</f>
        <v/>
      </c>
      <c r="DI26" s="66"/>
      <c r="DJ26" s="67"/>
      <c r="DK26" s="22" t="str">
        <f>IF(OR($J26="",DJ26=""),"",SUM(Tipppunkte!DI26:DK26))</f>
        <v/>
      </c>
      <c r="DL26" s="66"/>
      <c r="DM26" s="67"/>
      <c r="DN26" s="22" t="str">
        <f>IF(OR($J26="",DM26=""),"",SUM(Tipppunkte!DL26:DN26))</f>
        <v/>
      </c>
      <c r="DO26" s="66"/>
      <c r="DP26" s="67"/>
      <c r="DQ26" s="22" t="str">
        <f>IF(OR($J26="",DP26=""),"",SUM(Tipppunkte!DO26:DQ26))</f>
        <v/>
      </c>
      <c r="DR26" s="66"/>
      <c r="DS26" s="67"/>
      <c r="DT26" s="22" t="str">
        <f>IF(OR($J26="",DS26=""),"",SUM(Tipppunkte!DR26:DT26))</f>
        <v/>
      </c>
      <c r="DU26" s="66"/>
      <c r="DV26" s="67"/>
      <c r="DW26" s="22" t="str">
        <f>IF(OR($J26="",DV26=""),"",SUM(Tipppunkte!DU26:DW26))</f>
        <v/>
      </c>
      <c r="DX26" s="66"/>
      <c r="DY26" s="67"/>
      <c r="DZ26" s="22" t="str">
        <f>IF(OR($J26="",DY26=""),"",SUM(Tipppunkte!DX26:DZ26))</f>
        <v/>
      </c>
      <c r="EA26" s="66"/>
      <c r="EB26" s="67"/>
      <c r="EC26" s="22" t="str">
        <f>IF(OR($J26="",EB26=""),"",SUM(Tipppunkte!EA26:EC26))</f>
        <v/>
      </c>
      <c r="ED26" s="66"/>
      <c r="EE26" s="67"/>
      <c r="EF26" s="22" t="str">
        <f>IF(OR($J26="",EE26=""),"",SUM(Tipppunkte!ED26:EF26))</f>
        <v/>
      </c>
      <c r="EG26" s="66"/>
      <c r="EH26" s="67"/>
      <c r="EI26" s="22" t="str">
        <f>IF(OR($J26="",EH26=""),"",SUM(Tipppunkte!EG26:EI26))</f>
        <v/>
      </c>
    </row>
    <row r="27" spans="1:139">
      <c r="A27" s="300"/>
      <c r="B27" s="128">
        <f t="shared" si="0"/>
        <v>24</v>
      </c>
      <c r="C27" s="144">
        <f>Stammdaten!H64</f>
        <v>42539.875</v>
      </c>
      <c r="D27" s="161" t="str">
        <f t="shared" si="1"/>
        <v>F</v>
      </c>
      <c r="E27" s="148" t="str">
        <f>Stammdaten!F64</f>
        <v>Portugal</v>
      </c>
      <c r="F27" s="13" t="s">
        <v>4</v>
      </c>
      <c r="G27" s="150" t="str">
        <f>Stammdaten!G64</f>
        <v>Österreich</v>
      </c>
      <c r="H27" s="59">
        <v>0</v>
      </c>
      <c r="I27" s="13" t="s">
        <v>3</v>
      </c>
      <c r="J27" s="61">
        <v>0</v>
      </c>
      <c r="K27" s="3">
        <f t="shared" si="2"/>
        <v>1</v>
      </c>
      <c r="L27" s="1" t="s">
        <v>3</v>
      </c>
      <c r="M27" s="7">
        <f t="shared" si="3"/>
        <v>1</v>
      </c>
      <c r="N27" s="37" t="str">
        <f t="shared" si="4"/>
        <v>Portugal1</v>
      </c>
      <c r="O27" s="37" t="str">
        <f t="shared" si="5"/>
        <v>Österreich1</v>
      </c>
      <c r="P27" s="37" t="str">
        <f>Stammdaten!D64&amp;Stammdaten!E64</f>
        <v>6163</v>
      </c>
      <c r="Q27" s="37">
        <f t="shared" si="6"/>
        <v>0</v>
      </c>
      <c r="T27" s="66">
        <v>2</v>
      </c>
      <c r="U27" s="67">
        <v>0</v>
      </c>
      <c r="V27" s="22">
        <f>IF(OR($J27="",U27=""),"",SUM(Tipppunkte!T27:V27))</f>
        <v>0</v>
      </c>
      <c r="W27" s="66"/>
      <c r="X27" s="67"/>
      <c r="Y27" s="22" t="str">
        <f>IF(OR($J27="",X27=""),"",SUM(Tipppunkte!W27:Y27))</f>
        <v/>
      </c>
      <c r="Z27" s="66"/>
      <c r="AA27" s="67"/>
      <c r="AB27" s="22" t="str">
        <f>IF(OR($J27="",AA27=""),"",SUM(Tipppunkte!Z27:AB27))</f>
        <v/>
      </c>
      <c r="AC27" s="66"/>
      <c r="AD27" s="67"/>
      <c r="AE27" s="22" t="str">
        <f>IF(OR($J27="",AD27=""),"",SUM(Tipppunkte!AC27:AE27))</f>
        <v/>
      </c>
      <c r="AF27" s="66"/>
      <c r="AG27" s="67"/>
      <c r="AH27" s="22" t="str">
        <f>IF(OR($J27="",AG27=""),"",SUM(Tipppunkte!AF27:AH27))</f>
        <v/>
      </c>
      <c r="AI27" s="66"/>
      <c r="AJ27" s="67"/>
      <c r="AK27" s="22" t="str">
        <f>IF(OR($J27="",AJ27=""),"",SUM(Tipppunkte!AI27:AK27))</f>
        <v/>
      </c>
      <c r="AL27" s="66"/>
      <c r="AM27" s="67"/>
      <c r="AN27" s="22" t="str">
        <f>IF(OR($J27="",AM27=""),"",SUM(Tipppunkte!AL27:AN27))</f>
        <v/>
      </c>
      <c r="AO27" s="66"/>
      <c r="AP27" s="67"/>
      <c r="AQ27" s="22" t="str">
        <f>IF(OR($J27="",AP27=""),"",SUM(Tipppunkte!AO27:AQ27))</f>
        <v/>
      </c>
      <c r="AR27" s="66"/>
      <c r="AS27" s="67"/>
      <c r="AT27" s="22" t="str">
        <f>IF(OR($J27="",AS27=""),"",SUM(Tipppunkte!AR27:AT27))</f>
        <v/>
      </c>
      <c r="AU27" s="66"/>
      <c r="AV27" s="67"/>
      <c r="AW27" s="22" t="str">
        <f>IF(OR($J27="",AV27=""),"",SUM(Tipppunkte!AU27:AW27))</f>
        <v/>
      </c>
      <c r="AX27" s="66"/>
      <c r="AY27" s="67"/>
      <c r="AZ27" s="22" t="str">
        <f>IF(OR($J27="",AY27=""),"",SUM(Tipppunkte!AX27:AZ27))</f>
        <v/>
      </c>
      <c r="BA27" s="66"/>
      <c r="BB27" s="67"/>
      <c r="BC27" s="22" t="str">
        <f>IF(OR($J27="",BB27=""),"",SUM(Tipppunkte!BA27:BC27))</f>
        <v/>
      </c>
      <c r="BD27" s="66"/>
      <c r="BE27" s="67"/>
      <c r="BF27" s="22" t="str">
        <f>IF(OR($J27="",BE27=""),"",SUM(Tipppunkte!BD27:BF27))</f>
        <v/>
      </c>
      <c r="BG27" s="66"/>
      <c r="BH27" s="67"/>
      <c r="BI27" s="22" t="str">
        <f>IF(OR($J27="",BH27=""),"",SUM(Tipppunkte!BG27:BI27))</f>
        <v/>
      </c>
      <c r="BJ27" s="66"/>
      <c r="BK27" s="67"/>
      <c r="BL27" s="22" t="str">
        <f>IF(OR($J27="",BK27=""),"",SUM(Tipppunkte!BJ27:BL27))</f>
        <v/>
      </c>
      <c r="BM27" s="66"/>
      <c r="BN27" s="67"/>
      <c r="BO27" s="22" t="str">
        <f>IF(OR($J27="",BN27=""),"",SUM(Tipppunkte!BM27:BO27))</f>
        <v/>
      </c>
      <c r="BP27" s="66"/>
      <c r="BQ27" s="67"/>
      <c r="BR27" s="22" t="str">
        <f>IF(OR($J27="",BQ27=""),"",SUM(Tipppunkte!BP27:BR27))</f>
        <v/>
      </c>
      <c r="BS27" s="66"/>
      <c r="BT27" s="67"/>
      <c r="BU27" s="22" t="str">
        <f>IF(OR($J27="",BT27=""),"",SUM(Tipppunkte!BS27:BU27))</f>
        <v/>
      </c>
      <c r="BV27" s="66"/>
      <c r="BW27" s="67"/>
      <c r="BX27" s="22" t="str">
        <f>IF(OR($J27="",BW27=""),"",SUM(Tipppunkte!BV27:BX27))</f>
        <v/>
      </c>
      <c r="BY27" s="66"/>
      <c r="BZ27" s="67"/>
      <c r="CA27" s="22" t="str">
        <f>IF(OR($J27="",BZ27=""),"",SUM(Tipppunkte!BY27:CA27))</f>
        <v/>
      </c>
      <c r="CB27" s="66"/>
      <c r="CC27" s="67"/>
      <c r="CD27" s="22" t="str">
        <f>IF(OR($J27="",CC27=""),"",SUM(Tipppunkte!CB27:CD27))</f>
        <v/>
      </c>
      <c r="CE27" s="66"/>
      <c r="CF27" s="67"/>
      <c r="CG27" s="22" t="str">
        <f>IF(OR($J27="",CF27=""),"",SUM(Tipppunkte!CE27:CG27))</f>
        <v/>
      </c>
      <c r="CH27" s="66"/>
      <c r="CI27" s="67"/>
      <c r="CJ27" s="22" t="str">
        <f>IF(OR($J27="",CI27=""),"",SUM(Tipppunkte!CH27:CJ27))</f>
        <v/>
      </c>
      <c r="CK27" s="66"/>
      <c r="CL27" s="67"/>
      <c r="CM27" s="22" t="str">
        <f>IF(OR($J27="",CL27=""),"",SUM(Tipppunkte!CK27:CM27))</f>
        <v/>
      </c>
      <c r="CN27" s="66"/>
      <c r="CO27" s="67"/>
      <c r="CP27" s="22" t="str">
        <f>IF(OR($J27="",CO27=""),"",SUM(Tipppunkte!CN27:CP27))</f>
        <v/>
      </c>
      <c r="CQ27" s="66"/>
      <c r="CR27" s="67"/>
      <c r="CS27" s="22" t="str">
        <f>IF(OR($J27="",CR27=""),"",SUM(Tipppunkte!CQ27:CS27))</f>
        <v/>
      </c>
      <c r="CT27" s="66"/>
      <c r="CU27" s="67"/>
      <c r="CV27" s="22" t="str">
        <f>IF(OR($J27="",CU27=""),"",SUM(Tipppunkte!CT27:CV27))</f>
        <v/>
      </c>
      <c r="CW27" s="66"/>
      <c r="CX27" s="67"/>
      <c r="CY27" s="22" t="str">
        <f>IF(OR($J27="",CX27=""),"",SUM(Tipppunkte!CW27:CY27))</f>
        <v/>
      </c>
      <c r="CZ27" s="66"/>
      <c r="DA27" s="67"/>
      <c r="DB27" s="22" t="str">
        <f>IF(OR($J27="",DA27=""),"",SUM(Tipppunkte!CZ27:DB27))</f>
        <v/>
      </c>
      <c r="DC27" s="66"/>
      <c r="DD27" s="67"/>
      <c r="DE27" s="22" t="str">
        <f>IF(OR($J27="",DD27=""),"",SUM(Tipppunkte!DC27:DE27))</f>
        <v/>
      </c>
      <c r="DF27" s="66"/>
      <c r="DG27" s="67"/>
      <c r="DH27" s="22" t="str">
        <f>IF(OR($J27="",DG27=""),"",SUM(Tipppunkte!DF27:DH27))</f>
        <v/>
      </c>
      <c r="DI27" s="66"/>
      <c r="DJ27" s="67"/>
      <c r="DK27" s="22" t="str">
        <f>IF(OR($J27="",DJ27=""),"",SUM(Tipppunkte!DI27:DK27))</f>
        <v/>
      </c>
      <c r="DL27" s="66"/>
      <c r="DM27" s="67"/>
      <c r="DN27" s="22" t="str">
        <f>IF(OR($J27="",DM27=""),"",SUM(Tipppunkte!DL27:DN27))</f>
        <v/>
      </c>
      <c r="DO27" s="66"/>
      <c r="DP27" s="67"/>
      <c r="DQ27" s="22" t="str">
        <f>IF(OR($J27="",DP27=""),"",SUM(Tipppunkte!DO27:DQ27))</f>
        <v/>
      </c>
      <c r="DR27" s="66"/>
      <c r="DS27" s="67"/>
      <c r="DT27" s="22" t="str">
        <f>IF(OR($J27="",DS27=""),"",SUM(Tipppunkte!DR27:DT27))</f>
        <v/>
      </c>
      <c r="DU27" s="66"/>
      <c r="DV27" s="67"/>
      <c r="DW27" s="22" t="str">
        <f>IF(OR($J27="",DV27=""),"",SUM(Tipppunkte!DU27:DW27))</f>
        <v/>
      </c>
      <c r="DX27" s="66"/>
      <c r="DY27" s="67"/>
      <c r="DZ27" s="22" t="str">
        <f>IF(OR($J27="",DY27=""),"",SUM(Tipppunkte!DX27:DZ27))</f>
        <v/>
      </c>
      <c r="EA27" s="66"/>
      <c r="EB27" s="67"/>
      <c r="EC27" s="22" t="str">
        <f>IF(OR($J27="",EB27=""),"",SUM(Tipppunkte!EA27:EC27))</f>
        <v/>
      </c>
      <c r="ED27" s="66"/>
      <c r="EE27" s="67"/>
      <c r="EF27" s="22" t="str">
        <f>IF(OR($J27="",EE27=""),"",SUM(Tipppunkte!ED27:EF27))</f>
        <v/>
      </c>
      <c r="EG27" s="66"/>
      <c r="EH27" s="67"/>
      <c r="EI27" s="22" t="str">
        <f>IF(OR($J27="",EH27=""),"",SUM(Tipppunkte!EG27:EI27))</f>
        <v/>
      </c>
    </row>
    <row r="28" spans="1:139">
      <c r="A28" s="300"/>
      <c r="B28" s="128">
        <f t="shared" si="0"/>
        <v>25</v>
      </c>
      <c r="C28" s="144">
        <f>Stammdaten!H65</f>
        <v>42540.875</v>
      </c>
      <c r="D28" s="161" t="str">
        <f t="shared" si="1"/>
        <v>A</v>
      </c>
      <c r="E28" s="148" t="str">
        <f>Stammdaten!F65</f>
        <v>Rumänien</v>
      </c>
      <c r="F28" s="13" t="s">
        <v>4</v>
      </c>
      <c r="G28" s="150" t="str">
        <f>Stammdaten!G65</f>
        <v>Albanien</v>
      </c>
      <c r="H28" s="59">
        <v>0</v>
      </c>
      <c r="I28" s="13" t="s">
        <v>3</v>
      </c>
      <c r="J28" s="61">
        <v>1</v>
      </c>
      <c r="K28" s="3">
        <f t="shared" si="2"/>
        <v>0</v>
      </c>
      <c r="L28" s="1" t="s">
        <v>3</v>
      </c>
      <c r="M28" s="7">
        <f t="shared" si="3"/>
        <v>3</v>
      </c>
      <c r="N28" s="37" t="str">
        <f t="shared" si="4"/>
        <v>Rumänien0</v>
      </c>
      <c r="O28" s="37" t="str">
        <f t="shared" si="5"/>
        <v>Albanien3</v>
      </c>
      <c r="P28" s="37" t="str">
        <f>Stammdaten!D65&amp;Stammdaten!E65</f>
        <v>1213</v>
      </c>
      <c r="Q28" s="37">
        <f t="shared" si="6"/>
        <v>2</v>
      </c>
      <c r="T28" s="66">
        <v>2</v>
      </c>
      <c r="U28" s="67">
        <v>0</v>
      </c>
      <c r="V28" s="22">
        <f>IF(OR($J28="",U28=""),"",SUM(Tipppunkte!T28:V28))</f>
        <v>0</v>
      </c>
      <c r="W28" s="66"/>
      <c r="X28" s="67"/>
      <c r="Y28" s="22" t="str">
        <f>IF(OR($J28="",X28=""),"",SUM(Tipppunkte!W28:Y28))</f>
        <v/>
      </c>
      <c r="Z28" s="66"/>
      <c r="AA28" s="67"/>
      <c r="AB28" s="22" t="str">
        <f>IF(OR($J28="",AA28=""),"",SUM(Tipppunkte!Z28:AB28))</f>
        <v/>
      </c>
      <c r="AC28" s="66"/>
      <c r="AD28" s="67"/>
      <c r="AE28" s="22" t="str">
        <f>IF(OR($J28="",AD28=""),"",SUM(Tipppunkte!AC28:AE28))</f>
        <v/>
      </c>
      <c r="AF28" s="66"/>
      <c r="AG28" s="67"/>
      <c r="AH28" s="22" t="str">
        <f>IF(OR($J28="",AG28=""),"",SUM(Tipppunkte!AF28:AH28))</f>
        <v/>
      </c>
      <c r="AI28" s="66"/>
      <c r="AJ28" s="67"/>
      <c r="AK28" s="22" t="str">
        <f>IF(OR($J28="",AJ28=""),"",SUM(Tipppunkte!AI28:AK28))</f>
        <v/>
      </c>
      <c r="AL28" s="66"/>
      <c r="AM28" s="67"/>
      <c r="AN28" s="22" t="str">
        <f>IF(OR($J28="",AM28=""),"",SUM(Tipppunkte!AL28:AN28))</f>
        <v/>
      </c>
      <c r="AO28" s="66"/>
      <c r="AP28" s="67"/>
      <c r="AQ28" s="22" t="str">
        <f>IF(OR($J28="",AP28=""),"",SUM(Tipppunkte!AO28:AQ28))</f>
        <v/>
      </c>
      <c r="AR28" s="66"/>
      <c r="AS28" s="67"/>
      <c r="AT28" s="22" t="str">
        <f>IF(OR($J28="",AS28=""),"",SUM(Tipppunkte!AR28:AT28))</f>
        <v/>
      </c>
      <c r="AU28" s="66"/>
      <c r="AV28" s="67"/>
      <c r="AW28" s="22" t="str">
        <f>IF(OR($J28="",AV28=""),"",SUM(Tipppunkte!AU28:AW28))</f>
        <v/>
      </c>
      <c r="AX28" s="66"/>
      <c r="AY28" s="67"/>
      <c r="AZ28" s="22" t="str">
        <f>IF(OR($J28="",AY28=""),"",SUM(Tipppunkte!AX28:AZ28))</f>
        <v/>
      </c>
      <c r="BA28" s="66"/>
      <c r="BB28" s="67"/>
      <c r="BC28" s="22" t="str">
        <f>IF(OR($J28="",BB28=""),"",SUM(Tipppunkte!BA28:BC28))</f>
        <v/>
      </c>
      <c r="BD28" s="66"/>
      <c r="BE28" s="67"/>
      <c r="BF28" s="22" t="str">
        <f>IF(OR($J28="",BE28=""),"",SUM(Tipppunkte!BD28:BF28))</f>
        <v/>
      </c>
      <c r="BG28" s="66"/>
      <c r="BH28" s="67"/>
      <c r="BI28" s="22" t="str">
        <f>IF(OR($J28="",BH28=""),"",SUM(Tipppunkte!BG28:BI28))</f>
        <v/>
      </c>
      <c r="BJ28" s="66"/>
      <c r="BK28" s="67"/>
      <c r="BL28" s="22" t="str">
        <f>IF(OR($J28="",BK28=""),"",SUM(Tipppunkte!BJ28:BL28))</f>
        <v/>
      </c>
      <c r="BM28" s="66"/>
      <c r="BN28" s="67"/>
      <c r="BO28" s="22" t="str">
        <f>IF(OR($J28="",BN28=""),"",SUM(Tipppunkte!BM28:BO28))</f>
        <v/>
      </c>
      <c r="BP28" s="66"/>
      <c r="BQ28" s="67"/>
      <c r="BR28" s="22" t="str">
        <f>IF(OR($J28="",BQ28=""),"",SUM(Tipppunkte!BP28:BR28))</f>
        <v/>
      </c>
      <c r="BS28" s="66"/>
      <c r="BT28" s="67"/>
      <c r="BU28" s="22" t="str">
        <f>IF(OR($J28="",BT28=""),"",SUM(Tipppunkte!BS28:BU28))</f>
        <v/>
      </c>
      <c r="BV28" s="66"/>
      <c r="BW28" s="67"/>
      <c r="BX28" s="22" t="str">
        <f>IF(OR($J28="",BW28=""),"",SUM(Tipppunkte!BV28:BX28))</f>
        <v/>
      </c>
      <c r="BY28" s="66"/>
      <c r="BZ28" s="67"/>
      <c r="CA28" s="22" t="str">
        <f>IF(OR($J28="",BZ28=""),"",SUM(Tipppunkte!BY28:CA28))</f>
        <v/>
      </c>
      <c r="CB28" s="66"/>
      <c r="CC28" s="67"/>
      <c r="CD28" s="22" t="str">
        <f>IF(OR($J28="",CC28=""),"",SUM(Tipppunkte!CB28:CD28))</f>
        <v/>
      </c>
      <c r="CE28" s="66"/>
      <c r="CF28" s="67"/>
      <c r="CG28" s="22" t="str">
        <f>IF(OR($J28="",CF28=""),"",SUM(Tipppunkte!CE28:CG28))</f>
        <v/>
      </c>
      <c r="CH28" s="66"/>
      <c r="CI28" s="67"/>
      <c r="CJ28" s="22" t="str">
        <f>IF(OR($J28="",CI28=""),"",SUM(Tipppunkte!CH28:CJ28))</f>
        <v/>
      </c>
      <c r="CK28" s="66"/>
      <c r="CL28" s="67"/>
      <c r="CM28" s="22" t="str">
        <f>IF(OR($J28="",CL28=""),"",SUM(Tipppunkte!CK28:CM28))</f>
        <v/>
      </c>
      <c r="CN28" s="66"/>
      <c r="CO28" s="67"/>
      <c r="CP28" s="22" t="str">
        <f>IF(OR($J28="",CO28=""),"",SUM(Tipppunkte!CN28:CP28))</f>
        <v/>
      </c>
      <c r="CQ28" s="66"/>
      <c r="CR28" s="67"/>
      <c r="CS28" s="22" t="str">
        <f>IF(OR($J28="",CR28=""),"",SUM(Tipppunkte!CQ28:CS28))</f>
        <v/>
      </c>
      <c r="CT28" s="66"/>
      <c r="CU28" s="67"/>
      <c r="CV28" s="22" t="str">
        <f>IF(OR($J28="",CU28=""),"",SUM(Tipppunkte!CT28:CV28))</f>
        <v/>
      </c>
      <c r="CW28" s="66"/>
      <c r="CX28" s="67"/>
      <c r="CY28" s="22" t="str">
        <f>IF(OR($J28="",CX28=""),"",SUM(Tipppunkte!CW28:CY28))</f>
        <v/>
      </c>
      <c r="CZ28" s="66"/>
      <c r="DA28" s="67"/>
      <c r="DB28" s="22" t="str">
        <f>IF(OR($J28="",DA28=""),"",SUM(Tipppunkte!CZ28:DB28))</f>
        <v/>
      </c>
      <c r="DC28" s="66"/>
      <c r="DD28" s="67"/>
      <c r="DE28" s="22" t="str">
        <f>IF(OR($J28="",DD28=""),"",SUM(Tipppunkte!DC28:DE28))</f>
        <v/>
      </c>
      <c r="DF28" s="66"/>
      <c r="DG28" s="67"/>
      <c r="DH28" s="22" t="str">
        <f>IF(OR($J28="",DG28=""),"",SUM(Tipppunkte!DF28:DH28))</f>
        <v/>
      </c>
      <c r="DI28" s="66"/>
      <c r="DJ28" s="67"/>
      <c r="DK28" s="22" t="str">
        <f>IF(OR($J28="",DJ28=""),"",SUM(Tipppunkte!DI28:DK28))</f>
        <v/>
      </c>
      <c r="DL28" s="66"/>
      <c r="DM28" s="67"/>
      <c r="DN28" s="22" t="str">
        <f>IF(OR($J28="",DM28=""),"",SUM(Tipppunkte!DL28:DN28))</f>
        <v/>
      </c>
      <c r="DO28" s="66"/>
      <c r="DP28" s="67"/>
      <c r="DQ28" s="22" t="str">
        <f>IF(OR($J28="",DP28=""),"",SUM(Tipppunkte!DO28:DQ28))</f>
        <v/>
      </c>
      <c r="DR28" s="66"/>
      <c r="DS28" s="67"/>
      <c r="DT28" s="22" t="str">
        <f>IF(OR($J28="",DS28=""),"",SUM(Tipppunkte!DR28:DT28))</f>
        <v/>
      </c>
      <c r="DU28" s="66"/>
      <c r="DV28" s="67"/>
      <c r="DW28" s="22" t="str">
        <f>IF(OR($J28="",DV28=""),"",SUM(Tipppunkte!DU28:DW28))</f>
        <v/>
      </c>
      <c r="DX28" s="66"/>
      <c r="DY28" s="67"/>
      <c r="DZ28" s="22" t="str">
        <f>IF(OR($J28="",DY28=""),"",SUM(Tipppunkte!DX28:DZ28))</f>
        <v/>
      </c>
      <c r="EA28" s="66"/>
      <c r="EB28" s="67"/>
      <c r="EC28" s="22" t="str">
        <f>IF(OR($J28="",EB28=""),"",SUM(Tipppunkte!EA28:EC28))</f>
        <v/>
      </c>
      <c r="ED28" s="66"/>
      <c r="EE28" s="67"/>
      <c r="EF28" s="22" t="str">
        <f>IF(OR($J28="",EE28=""),"",SUM(Tipppunkte!ED28:EF28))</f>
        <v/>
      </c>
      <c r="EG28" s="66"/>
      <c r="EH28" s="67"/>
      <c r="EI28" s="22" t="str">
        <f>IF(OR($J28="",EH28=""),"",SUM(Tipppunkte!EG28:EI28))</f>
        <v/>
      </c>
    </row>
    <row r="29" spans="1:139">
      <c r="A29" s="300"/>
      <c r="B29" s="128">
        <f t="shared" si="0"/>
        <v>26</v>
      </c>
      <c r="C29" s="144">
        <f>Stammdaten!H66</f>
        <v>42540.875</v>
      </c>
      <c r="D29" s="161" t="str">
        <f t="shared" si="1"/>
        <v>A</v>
      </c>
      <c r="E29" s="148" t="str">
        <f>Stammdaten!F66</f>
        <v>Schweiz</v>
      </c>
      <c r="F29" s="13" t="s">
        <v>4</v>
      </c>
      <c r="G29" s="150" t="str">
        <f>Stammdaten!G66</f>
        <v>Frankreich</v>
      </c>
      <c r="H29" s="59">
        <v>0</v>
      </c>
      <c r="I29" s="13" t="s">
        <v>3</v>
      </c>
      <c r="J29" s="61">
        <v>0</v>
      </c>
      <c r="K29" s="3">
        <f t="shared" si="2"/>
        <v>1</v>
      </c>
      <c r="L29" s="1" t="s">
        <v>3</v>
      </c>
      <c r="M29" s="7">
        <f t="shared" si="3"/>
        <v>1</v>
      </c>
      <c r="N29" s="37" t="str">
        <f t="shared" si="4"/>
        <v>Schweiz1</v>
      </c>
      <c r="O29" s="37" t="str">
        <f t="shared" si="5"/>
        <v>Frankreich1</v>
      </c>
      <c r="P29" s="37" t="str">
        <f>Stammdaten!D66&amp;Stammdaten!E66</f>
        <v>1411</v>
      </c>
      <c r="Q29" s="37">
        <f t="shared" si="6"/>
        <v>0</v>
      </c>
      <c r="T29" s="66">
        <v>0</v>
      </c>
      <c r="U29" s="67">
        <v>1</v>
      </c>
      <c r="V29" s="22">
        <f>IF(OR($J29="",U29=""),"",SUM(Tipppunkte!T29:V29))</f>
        <v>0</v>
      </c>
      <c r="W29" s="66"/>
      <c r="X29" s="67"/>
      <c r="Y29" s="22" t="str">
        <f>IF(OR($J29="",X29=""),"",SUM(Tipppunkte!W29:Y29))</f>
        <v/>
      </c>
      <c r="Z29" s="66"/>
      <c r="AA29" s="67"/>
      <c r="AB29" s="22" t="str">
        <f>IF(OR($J29="",AA29=""),"",SUM(Tipppunkte!Z29:AB29))</f>
        <v/>
      </c>
      <c r="AC29" s="66"/>
      <c r="AD29" s="67"/>
      <c r="AE29" s="22" t="str">
        <f>IF(OR($J29="",AD29=""),"",SUM(Tipppunkte!AC29:AE29))</f>
        <v/>
      </c>
      <c r="AF29" s="66"/>
      <c r="AG29" s="67"/>
      <c r="AH29" s="22" t="str">
        <f>IF(OR($J29="",AG29=""),"",SUM(Tipppunkte!AF29:AH29))</f>
        <v/>
      </c>
      <c r="AI29" s="66"/>
      <c r="AJ29" s="67"/>
      <c r="AK29" s="22" t="str">
        <f>IF(OR($J29="",AJ29=""),"",SUM(Tipppunkte!AI29:AK29))</f>
        <v/>
      </c>
      <c r="AL29" s="66"/>
      <c r="AM29" s="67"/>
      <c r="AN29" s="22" t="str">
        <f>IF(OR($J29="",AM29=""),"",SUM(Tipppunkte!AL29:AN29))</f>
        <v/>
      </c>
      <c r="AO29" s="66"/>
      <c r="AP29" s="67"/>
      <c r="AQ29" s="22" t="str">
        <f>IF(OR($J29="",AP29=""),"",SUM(Tipppunkte!AO29:AQ29))</f>
        <v/>
      </c>
      <c r="AR29" s="66"/>
      <c r="AS29" s="67"/>
      <c r="AT29" s="22" t="str">
        <f>IF(OR($J29="",AS29=""),"",SUM(Tipppunkte!AR29:AT29))</f>
        <v/>
      </c>
      <c r="AU29" s="66"/>
      <c r="AV29" s="67"/>
      <c r="AW29" s="22" t="str">
        <f>IF(OR($J29="",AV29=""),"",SUM(Tipppunkte!AU29:AW29))</f>
        <v/>
      </c>
      <c r="AX29" s="66"/>
      <c r="AY29" s="67"/>
      <c r="AZ29" s="22" t="str">
        <f>IF(OR($J29="",AY29=""),"",SUM(Tipppunkte!AX29:AZ29))</f>
        <v/>
      </c>
      <c r="BA29" s="66"/>
      <c r="BB29" s="67"/>
      <c r="BC29" s="22" t="str">
        <f>IF(OR($J29="",BB29=""),"",SUM(Tipppunkte!BA29:BC29))</f>
        <v/>
      </c>
      <c r="BD29" s="66"/>
      <c r="BE29" s="67"/>
      <c r="BF29" s="22" t="str">
        <f>IF(OR($J29="",BE29=""),"",SUM(Tipppunkte!BD29:BF29))</f>
        <v/>
      </c>
      <c r="BG29" s="66"/>
      <c r="BH29" s="67"/>
      <c r="BI29" s="22" t="str">
        <f>IF(OR($J29="",BH29=""),"",SUM(Tipppunkte!BG29:BI29))</f>
        <v/>
      </c>
      <c r="BJ29" s="66"/>
      <c r="BK29" s="67"/>
      <c r="BL29" s="22" t="str">
        <f>IF(OR($J29="",BK29=""),"",SUM(Tipppunkte!BJ29:BL29))</f>
        <v/>
      </c>
      <c r="BM29" s="66"/>
      <c r="BN29" s="67"/>
      <c r="BO29" s="22" t="str">
        <f>IF(OR($J29="",BN29=""),"",SUM(Tipppunkte!BM29:BO29))</f>
        <v/>
      </c>
      <c r="BP29" s="66"/>
      <c r="BQ29" s="67"/>
      <c r="BR29" s="22" t="str">
        <f>IF(OR($J29="",BQ29=""),"",SUM(Tipppunkte!BP29:BR29))</f>
        <v/>
      </c>
      <c r="BS29" s="66"/>
      <c r="BT29" s="67"/>
      <c r="BU29" s="22" t="str">
        <f>IF(OR($J29="",BT29=""),"",SUM(Tipppunkte!BS29:BU29))</f>
        <v/>
      </c>
      <c r="BV29" s="66"/>
      <c r="BW29" s="67"/>
      <c r="BX29" s="22" t="str">
        <f>IF(OR($J29="",BW29=""),"",SUM(Tipppunkte!BV29:BX29))</f>
        <v/>
      </c>
      <c r="BY29" s="66"/>
      <c r="BZ29" s="67"/>
      <c r="CA29" s="22" t="str">
        <f>IF(OR($J29="",BZ29=""),"",SUM(Tipppunkte!BY29:CA29))</f>
        <v/>
      </c>
      <c r="CB29" s="66"/>
      <c r="CC29" s="67"/>
      <c r="CD29" s="22" t="str">
        <f>IF(OR($J29="",CC29=""),"",SUM(Tipppunkte!CB29:CD29))</f>
        <v/>
      </c>
      <c r="CE29" s="66"/>
      <c r="CF29" s="67"/>
      <c r="CG29" s="22" t="str">
        <f>IF(OR($J29="",CF29=""),"",SUM(Tipppunkte!CE29:CG29))</f>
        <v/>
      </c>
      <c r="CH29" s="66"/>
      <c r="CI29" s="67"/>
      <c r="CJ29" s="22" t="str">
        <f>IF(OR($J29="",CI29=""),"",SUM(Tipppunkte!CH29:CJ29))</f>
        <v/>
      </c>
      <c r="CK29" s="66"/>
      <c r="CL29" s="67"/>
      <c r="CM29" s="22" t="str">
        <f>IF(OR($J29="",CL29=""),"",SUM(Tipppunkte!CK29:CM29))</f>
        <v/>
      </c>
      <c r="CN29" s="66"/>
      <c r="CO29" s="67"/>
      <c r="CP29" s="22" t="str">
        <f>IF(OR($J29="",CO29=""),"",SUM(Tipppunkte!CN29:CP29))</f>
        <v/>
      </c>
      <c r="CQ29" s="66"/>
      <c r="CR29" s="67"/>
      <c r="CS29" s="22" t="str">
        <f>IF(OR($J29="",CR29=""),"",SUM(Tipppunkte!CQ29:CS29))</f>
        <v/>
      </c>
      <c r="CT29" s="66"/>
      <c r="CU29" s="67"/>
      <c r="CV29" s="22" t="str">
        <f>IF(OR($J29="",CU29=""),"",SUM(Tipppunkte!CT29:CV29))</f>
        <v/>
      </c>
      <c r="CW29" s="66"/>
      <c r="CX29" s="67"/>
      <c r="CY29" s="22" t="str">
        <f>IF(OR($J29="",CX29=""),"",SUM(Tipppunkte!CW29:CY29))</f>
        <v/>
      </c>
      <c r="CZ29" s="66"/>
      <c r="DA29" s="67"/>
      <c r="DB29" s="22" t="str">
        <f>IF(OR($J29="",DA29=""),"",SUM(Tipppunkte!CZ29:DB29))</f>
        <v/>
      </c>
      <c r="DC29" s="66"/>
      <c r="DD29" s="67"/>
      <c r="DE29" s="22" t="str">
        <f>IF(OR($J29="",DD29=""),"",SUM(Tipppunkte!DC29:DE29))</f>
        <v/>
      </c>
      <c r="DF29" s="66"/>
      <c r="DG29" s="67"/>
      <c r="DH29" s="22" t="str">
        <f>IF(OR($J29="",DG29=""),"",SUM(Tipppunkte!DF29:DH29))</f>
        <v/>
      </c>
      <c r="DI29" s="66"/>
      <c r="DJ29" s="67"/>
      <c r="DK29" s="22" t="str">
        <f>IF(OR($J29="",DJ29=""),"",SUM(Tipppunkte!DI29:DK29))</f>
        <v/>
      </c>
      <c r="DL29" s="66"/>
      <c r="DM29" s="67"/>
      <c r="DN29" s="22" t="str">
        <f>IF(OR($J29="",DM29=""),"",SUM(Tipppunkte!DL29:DN29))</f>
        <v/>
      </c>
      <c r="DO29" s="66"/>
      <c r="DP29" s="67"/>
      <c r="DQ29" s="22" t="str">
        <f>IF(OR($J29="",DP29=""),"",SUM(Tipppunkte!DO29:DQ29))</f>
        <v/>
      </c>
      <c r="DR29" s="66"/>
      <c r="DS29" s="67"/>
      <c r="DT29" s="22" t="str">
        <f>IF(OR($J29="",DS29=""),"",SUM(Tipppunkte!DR29:DT29))</f>
        <v/>
      </c>
      <c r="DU29" s="66"/>
      <c r="DV29" s="67"/>
      <c r="DW29" s="22" t="str">
        <f>IF(OR($J29="",DV29=""),"",SUM(Tipppunkte!DU29:DW29))</f>
        <v/>
      </c>
      <c r="DX29" s="66"/>
      <c r="DY29" s="67"/>
      <c r="DZ29" s="22" t="str">
        <f>IF(OR($J29="",DY29=""),"",SUM(Tipppunkte!DX29:DZ29))</f>
        <v/>
      </c>
      <c r="EA29" s="66"/>
      <c r="EB29" s="67"/>
      <c r="EC29" s="22" t="str">
        <f>IF(OR($J29="",EB29=""),"",SUM(Tipppunkte!EA29:EC29))</f>
        <v/>
      </c>
      <c r="ED29" s="66"/>
      <c r="EE29" s="67"/>
      <c r="EF29" s="22" t="str">
        <f>IF(OR($J29="",EE29=""),"",SUM(Tipppunkte!ED29:EF29))</f>
        <v/>
      </c>
      <c r="EG29" s="66"/>
      <c r="EH29" s="67"/>
      <c r="EI29" s="22" t="str">
        <f>IF(OR($J29="",EH29=""),"",SUM(Tipppunkte!EG29:EI29))</f>
        <v/>
      </c>
    </row>
    <row r="30" spans="1:139">
      <c r="A30" s="300"/>
      <c r="B30" s="128">
        <f t="shared" si="0"/>
        <v>27</v>
      </c>
      <c r="C30" s="144">
        <f>Stammdaten!H67</f>
        <v>42541.875</v>
      </c>
      <c r="D30" s="161" t="str">
        <f t="shared" si="1"/>
        <v>B</v>
      </c>
      <c r="E30" s="148" t="str">
        <f>Stammdaten!F67</f>
        <v>Russland</v>
      </c>
      <c r="F30" s="13" t="s">
        <v>4</v>
      </c>
      <c r="G30" s="150" t="str">
        <f>Stammdaten!G67</f>
        <v>Wales</v>
      </c>
      <c r="H30" s="59">
        <v>0</v>
      </c>
      <c r="I30" s="13" t="s">
        <v>3</v>
      </c>
      <c r="J30" s="61">
        <v>3</v>
      </c>
      <c r="K30" s="3">
        <f t="shared" si="2"/>
        <v>0</v>
      </c>
      <c r="L30" s="1" t="s">
        <v>3</v>
      </c>
      <c r="M30" s="7">
        <f t="shared" si="3"/>
        <v>3</v>
      </c>
      <c r="N30" s="37" t="str">
        <f t="shared" si="4"/>
        <v>Russland0</v>
      </c>
      <c r="O30" s="37" t="str">
        <f t="shared" si="5"/>
        <v>Wales3</v>
      </c>
      <c r="P30" s="37" t="str">
        <f>Stammdaten!D67&amp;Stammdaten!E67</f>
        <v>2223</v>
      </c>
      <c r="Q30" s="37">
        <f t="shared" si="6"/>
        <v>2</v>
      </c>
      <c r="T30" s="66">
        <v>1</v>
      </c>
      <c r="U30" s="67">
        <v>0</v>
      </c>
      <c r="V30" s="22">
        <f>IF(OR($J30="",U30=""),"",SUM(Tipppunkte!T30:V30))</f>
        <v>0</v>
      </c>
      <c r="W30" s="66"/>
      <c r="X30" s="67"/>
      <c r="Y30" s="22" t="str">
        <f>IF(OR($J30="",X30=""),"",SUM(Tipppunkte!W30:Y30))</f>
        <v/>
      </c>
      <c r="Z30" s="66"/>
      <c r="AA30" s="67"/>
      <c r="AB30" s="22" t="str">
        <f>IF(OR($J30="",AA30=""),"",SUM(Tipppunkte!Z30:AB30))</f>
        <v/>
      </c>
      <c r="AC30" s="66"/>
      <c r="AD30" s="67"/>
      <c r="AE30" s="22" t="str">
        <f>IF(OR($J30="",AD30=""),"",SUM(Tipppunkte!AC30:AE30))</f>
        <v/>
      </c>
      <c r="AF30" s="66"/>
      <c r="AG30" s="67"/>
      <c r="AH30" s="22" t="str">
        <f>IF(OR($J30="",AG30=""),"",SUM(Tipppunkte!AF30:AH30))</f>
        <v/>
      </c>
      <c r="AI30" s="66"/>
      <c r="AJ30" s="67"/>
      <c r="AK30" s="22" t="str">
        <f>IF(OR($J30="",AJ30=""),"",SUM(Tipppunkte!AI30:AK30))</f>
        <v/>
      </c>
      <c r="AL30" s="66"/>
      <c r="AM30" s="67"/>
      <c r="AN30" s="22" t="str">
        <f>IF(OR($J30="",AM30=""),"",SUM(Tipppunkte!AL30:AN30))</f>
        <v/>
      </c>
      <c r="AO30" s="66"/>
      <c r="AP30" s="67"/>
      <c r="AQ30" s="22" t="str">
        <f>IF(OR($J30="",AP30=""),"",SUM(Tipppunkte!AO30:AQ30))</f>
        <v/>
      </c>
      <c r="AR30" s="66"/>
      <c r="AS30" s="67"/>
      <c r="AT30" s="22" t="str">
        <f>IF(OR($J30="",AS30=""),"",SUM(Tipppunkte!AR30:AT30))</f>
        <v/>
      </c>
      <c r="AU30" s="66"/>
      <c r="AV30" s="67"/>
      <c r="AW30" s="22" t="str">
        <f>IF(OR($J30="",AV30=""),"",SUM(Tipppunkte!AU30:AW30))</f>
        <v/>
      </c>
      <c r="AX30" s="66"/>
      <c r="AY30" s="67"/>
      <c r="AZ30" s="22" t="str">
        <f>IF(OR($J30="",AY30=""),"",SUM(Tipppunkte!AX30:AZ30))</f>
        <v/>
      </c>
      <c r="BA30" s="66"/>
      <c r="BB30" s="67"/>
      <c r="BC30" s="22" t="str">
        <f>IF(OR($J30="",BB30=""),"",SUM(Tipppunkte!BA30:BC30))</f>
        <v/>
      </c>
      <c r="BD30" s="66"/>
      <c r="BE30" s="67"/>
      <c r="BF30" s="22" t="str">
        <f>IF(OR($J30="",BE30=""),"",SUM(Tipppunkte!BD30:BF30))</f>
        <v/>
      </c>
      <c r="BG30" s="66"/>
      <c r="BH30" s="67"/>
      <c r="BI30" s="22" t="str">
        <f>IF(OR($J30="",BH30=""),"",SUM(Tipppunkte!BG30:BI30))</f>
        <v/>
      </c>
      <c r="BJ30" s="66"/>
      <c r="BK30" s="67"/>
      <c r="BL30" s="22" t="str">
        <f>IF(OR($J30="",BK30=""),"",SUM(Tipppunkte!BJ30:BL30))</f>
        <v/>
      </c>
      <c r="BM30" s="66"/>
      <c r="BN30" s="67"/>
      <c r="BO30" s="22" t="str">
        <f>IF(OR($J30="",BN30=""),"",SUM(Tipppunkte!BM30:BO30))</f>
        <v/>
      </c>
      <c r="BP30" s="66"/>
      <c r="BQ30" s="67"/>
      <c r="BR30" s="22" t="str">
        <f>IF(OR($J30="",BQ30=""),"",SUM(Tipppunkte!BP30:BR30))</f>
        <v/>
      </c>
      <c r="BS30" s="66"/>
      <c r="BT30" s="67"/>
      <c r="BU30" s="22" t="str">
        <f>IF(OR($J30="",BT30=""),"",SUM(Tipppunkte!BS30:BU30))</f>
        <v/>
      </c>
      <c r="BV30" s="66"/>
      <c r="BW30" s="67"/>
      <c r="BX30" s="22" t="str">
        <f>IF(OR($J30="",BW30=""),"",SUM(Tipppunkte!BV30:BX30))</f>
        <v/>
      </c>
      <c r="BY30" s="66"/>
      <c r="BZ30" s="67"/>
      <c r="CA30" s="22" t="str">
        <f>IF(OR($J30="",BZ30=""),"",SUM(Tipppunkte!BY30:CA30))</f>
        <v/>
      </c>
      <c r="CB30" s="66"/>
      <c r="CC30" s="67"/>
      <c r="CD30" s="22" t="str">
        <f>IF(OR($J30="",CC30=""),"",SUM(Tipppunkte!CB30:CD30))</f>
        <v/>
      </c>
      <c r="CE30" s="66"/>
      <c r="CF30" s="67"/>
      <c r="CG30" s="22" t="str">
        <f>IF(OR($J30="",CF30=""),"",SUM(Tipppunkte!CE30:CG30))</f>
        <v/>
      </c>
      <c r="CH30" s="66"/>
      <c r="CI30" s="67"/>
      <c r="CJ30" s="22" t="str">
        <f>IF(OR($J30="",CI30=""),"",SUM(Tipppunkte!CH30:CJ30))</f>
        <v/>
      </c>
      <c r="CK30" s="66"/>
      <c r="CL30" s="67"/>
      <c r="CM30" s="22" t="str">
        <f>IF(OR($J30="",CL30=""),"",SUM(Tipppunkte!CK30:CM30))</f>
        <v/>
      </c>
      <c r="CN30" s="66"/>
      <c r="CO30" s="67"/>
      <c r="CP30" s="22" t="str">
        <f>IF(OR($J30="",CO30=""),"",SUM(Tipppunkte!CN30:CP30))</f>
        <v/>
      </c>
      <c r="CQ30" s="66"/>
      <c r="CR30" s="67"/>
      <c r="CS30" s="22" t="str">
        <f>IF(OR($J30="",CR30=""),"",SUM(Tipppunkte!CQ30:CS30))</f>
        <v/>
      </c>
      <c r="CT30" s="66"/>
      <c r="CU30" s="67"/>
      <c r="CV30" s="22" t="str">
        <f>IF(OR($J30="",CU30=""),"",SUM(Tipppunkte!CT30:CV30))</f>
        <v/>
      </c>
      <c r="CW30" s="66"/>
      <c r="CX30" s="67"/>
      <c r="CY30" s="22" t="str">
        <f>IF(OR($J30="",CX30=""),"",SUM(Tipppunkte!CW30:CY30))</f>
        <v/>
      </c>
      <c r="CZ30" s="66"/>
      <c r="DA30" s="67"/>
      <c r="DB30" s="22" t="str">
        <f>IF(OR($J30="",DA30=""),"",SUM(Tipppunkte!CZ30:DB30))</f>
        <v/>
      </c>
      <c r="DC30" s="66"/>
      <c r="DD30" s="67"/>
      <c r="DE30" s="22" t="str">
        <f>IF(OR($J30="",DD30=""),"",SUM(Tipppunkte!DC30:DE30))</f>
        <v/>
      </c>
      <c r="DF30" s="66"/>
      <c r="DG30" s="67"/>
      <c r="DH30" s="22" t="str">
        <f>IF(OR($J30="",DG30=""),"",SUM(Tipppunkte!DF30:DH30))</f>
        <v/>
      </c>
      <c r="DI30" s="66"/>
      <c r="DJ30" s="67"/>
      <c r="DK30" s="22" t="str">
        <f>IF(OR($J30="",DJ30=""),"",SUM(Tipppunkte!DI30:DK30))</f>
        <v/>
      </c>
      <c r="DL30" s="66"/>
      <c r="DM30" s="67"/>
      <c r="DN30" s="22" t="str">
        <f>IF(OR($J30="",DM30=""),"",SUM(Tipppunkte!DL30:DN30))</f>
        <v/>
      </c>
      <c r="DO30" s="66"/>
      <c r="DP30" s="67"/>
      <c r="DQ30" s="22" t="str">
        <f>IF(OR($J30="",DP30=""),"",SUM(Tipppunkte!DO30:DQ30))</f>
        <v/>
      </c>
      <c r="DR30" s="66"/>
      <c r="DS30" s="67"/>
      <c r="DT30" s="22" t="str">
        <f>IF(OR($J30="",DS30=""),"",SUM(Tipppunkte!DR30:DT30))</f>
        <v/>
      </c>
      <c r="DU30" s="66"/>
      <c r="DV30" s="67"/>
      <c r="DW30" s="22" t="str">
        <f>IF(OR($J30="",DV30=""),"",SUM(Tipppunkte!DU30:DW30))</f>
        <v/>
      </c>
      <c r="DX30" s="66"/>
      <c r="DY30" s="67"/>
      <c r="DZ30" s="22" t="str">
        <f>IF(OR($J30="",DY30=""),"",SUM(Tipppunkte!DX30:DZ30))</f>
        <v/>
      </c>
      <c r="EA30" s="66"/>
      <c r="EB30" s="67"/>
      <c r="EC30" s="22" t="str">
        <f>IF(OR($J30="",EB30=""),"",SUM(Tipppunkte!EA30:EC30))</f>
        <v/>
      </c>
      <c r="ED30" s="66"/>
      <c r="EE30" s="67"/>
      <c r="EF30" s="22" t="str">
        <f>IF(OR($J30="",EE30=""),"",SUM(Tipppunkte!ED30:EF30))</f>
        <v/>
      </c>
      <c r="EG30" s="66"/>
      <c r="EH30" s="67"/>
      <c r="EI30" s="22" t="str">
        <f>IF(OR($J30="",EH30=""),"",SUM(Tipppunkte!EG30:EI30))</f>
        <v/>
      </c>
    </row>
    <row r="31" spans="1:139">
      <c r="A31" s="300"/>
      <c r="B31" s="128">
        <f t="shared" si="0"/>
        <v>28</v>
      </c>
      <c r="C31" s="144">
        <f>Stammdaten!H68</f>
        <v>42541.875</v>
      </c>
      <c r="D31" s="161" t="str">
        <f t="shared" si="1"/>
        <v>B</v>
      </c>
      <c r="E31" s="148" t="str">
        <f>Stammdaten!F68</f>
        <v>Slowakei</v>
      </c>
      <c r="F31" s="13" t="s">
        <v>4</v>
      </c>
      <c r="G31" s="150" t="str">
        <f>Stammdaten!G68</f>
        <v>England</v>
      </c>
      <c r="H31" s="59">
        <v>0</v>
      </c>
      <c r="I31" s="13" t="s">
        <v>3</v>
      </c>
      <c r="J31" s="61">
        <v>0</v>
      </c>
      <c r="K31" s="3">
        <f t="shared" si="2"/>
        <v>1</v>
      </c>
      <c r="L31" s="1" t="s">
        <v>3</v>
      </c>
      <c r="M31" s="7">
        <f t="shared" si="3"/>
        <v>1</v>
      </c>
      <c r="N31" s="37" t="str">
        <f t="shared" si="4"/>
        <v>Slowakei1</v>
      </c>
      <c r="O31" s="37" t="str">
        <f t="shared" si="5"/>
        <v>England1</v>
      </c>
      <c r="P31" s="37" t="str">
        <f>Stammdaten!D68&amp;Stammdaten!E68</f>
        <v>2421</v>
      </c>
      <c r="Q31" s="37">
        <f t="shared" si="6"/>
        <v>0</v>
      </c>
      <c r="T31" s="66">
        <v>0</v>
      </c>
      <c r="U31" s="67">
        <v>1</v>
      </c>
      <c r="V31" s="22">
        <f>IF(OR($J31="",U31=""),"",SUM(Tipppunkte!T31:V31))</f>
        <v>0</v>
      </c>
      <c r="W31" s="66"/>
      <c r="X31" s="67"/>
      <c r="Y31" s="22" t="str">
        <f>IF(OR($J31="",X31=""),"",SUM(Tipppunkte!W31:Y31))</f>
        <v/>
      </c>
      <c r="Z31" s="66"/>
      <c r="AA31" s="67"/>
      <c r="AB31" s="22" t="str">
        <f>IF(OR($J31="",AA31=""),"",SUM(Tipppunkte!Z31:AB31))</f>
        <v/>
      </c>
      <c r="AC31" s="66"/>
      <c r="AD31" s="67"/>
      <c r="AE31" s="22" t="str">
        <f>IF(OR($J31="",AD31=""),"",SUM(Tipppunkte!AC31:AE31))</f>
        <v/>
      </c>
      <c r="AF31" s="66"/>
      <c r="AG31" s="67"/>
      <c r="AH31" s="22" t="str">
        <f>IF(OR($J31="",AG31=""),"",SUM(Tipppunkte!AF31:AH31))</f>
        <v/>
      </c>
      <c r="AI31" s="66"/>
      <c r="AJ31" s="67"/>
      <c r="AK31" s="22" t="str">
        <f>IF(OR($J31="",AJ31=""),"",SUM(Tipppunkte!AI31:AK31))</f>
        <v/>
      </c>
      <c r="AL31" s="66"/>
      <c r="AM31" s="67"/>
      <c r="AN31" s="22" t="str">
        <f>IF(OR($J31="",AM31=""),"",SUM(Tipppunkte!AL31:AN31))</f>
        <v/>
      </c>
      <c r="AO31" s="66"/>
      <c r="AP31" s="67"/>
      <c r="AQ31" s="22" t="str">
        <f>IF(OR($J31="",AP31=""),"",SUM(Tipppunkte!AO31:AQ31))</f>
        <v/>
      </c>
      <c r="AR31" s="66"/>
      <c r="AS31" s="67"/>
      <c r="AT31" s="22" t="str">
        <f>IF(OR($J31="",AS31=""),"",SUM(Tipppunkte!AR31:AT31))</f>
        <v/>
      </c>
      <c r="AU31" s="66"/>
      <c r="AV31" s="67"/>
      <c r="AW31" s="22" t="str">
        <f>IF(OR($J31="",AV31=""),"",SUM(Tipppunkte!AU31:AW31))</f>
        <v/>
      </c>
      <c r="AX31" s="66"/>
      <c r="AY31" s="67"/>
      <c r="AZ31" s="22" t="str">
        <f>IF(OR($J31="",AY31=""),"",SUM(Tipppunkte!AX31:AZ31))</f>
        <v/>
      </c>
      <c r="BA31" s="66"/>
      <c r="BB31" s="67"/>
      <c r="BC31" s="22" t="str">
        <f>IF(OR($J31="",BB31=""),"",SUM(Tipppunkte!BA31:BC31))</f>
        <v/>
      </c>
      <c r="BD31" s="66"/>
      <c r="BE31" s="67"/>
      <c r="BF31" s="22" t="str">
        <f>IF(OR($J31="",BE31=""),"",SUM(Tipppunkte!BD31:BF31))</f>
        <v/>
      </c>
      <c r="BG31" s="66"/>
      <c r="BH31" s="67"/>
      <c r="BI31" s="22" t="str">
        <f>IF(OR($J31="",BH31=""),"",SUM(Tipppunkte!BG31:BI31))</f>
        <v/>
      </c>
      <c r="BJ31" s="66"/>
      <c r="BK31" s="67"/>
      <c r="BL31" s="22" t="str">
        <f>IF(OR($J31="",BK31=""),"",SUM(Tipppunkte!BJ31:BL31))</f>
        <v/>
      </c>
      <c r="BM31" s="66"/>
      <c r="BN31" s="67"/>
      <c r="BO31" s="22" t="str">
        <f>IF(OR($J31="",BN31=""),"",SUM(Tipppunkte!BM31:BO31))</f>
        <v/>
      </c>
      <c r="BP31" s="66"/>
      <c r="BQ31" s="67"/>
      <c r="BR31" s="22" t="str">
        <f>IF(OR($J31="",BQ31=""),"",SUM(Tipppunkte!BP31:BR31))</f>
        <v/>
      </c>
      <c r="BS31" s="66"/>
      <c r="BT31" s="67"/>
      <c r="BU31" s="22" t="str">
        <f>IF(OR($J31="",BT31=""),"",SUM(Tipppunkte!BS31:BU31))</f>
        <v/>
      </c>
      <c r="BV31" s="66"/>
      <c r="BW31" s="67"/>
      <c r="BX31" s="22" t="str">
        <f>IF(OR($J31="",BW31=""),"",SUM(Tipppunkte!BV31:BX31))</f>
        <v/>
      </c>
      <c r="BY31" s="66"/>
      <c r="BZ31" s="67"/>
      <c r="CA31" s="22" t="str">
        <f>IF(OR($J31="",BZ31=""),"",SUM(Tipppunkte!BY31:CA31))</f>
        <v/>
      </c>
      <c r="CB31" s="66"/>
      <c r="CC31" s="67"/>
      <c r="CD31" s="22" t="str">
        <f>IF(OR($J31="",CC31=""),"",SUM(Tipppunkte!CB31:CD31))</f>
        <v/>
      </c>
      <c r="CE31" s="66"/>
      <c r="CF31" s="67"/>
      <c r="CG31" s="22" t="str">
        <f>IF(OR($J31="",CF31=""),"",SUM(Tipppunkte!CE31:CG31))</f>
        <v/>
      </c>
      <c r="CH31" s="66"/>
      <c r="CI31" s="67"/>
      <c r="CJ31" s="22" t="str">
        <f>IF(OR($J31="",CI31=""),"",SUM(Tipppunkte!CH31:CJ31))</f>
        <v/>
      </c>
      <c r="CK31" s="66"/>
      <c r="CL31" s="67"/>
      <c r="CM31" s="22" t="str">
        <f>IF(OR($J31="",CL31=""),"",SUM(Tipppunkte!CK31:CM31))</f>
        <v/>
      </c>
      <c r="CN31" s="66"/>
      <c r="CO31" s="67"/>
      <c r="CP31" s="22" t="str">
        <f>IF(OR($J31="",CO31=""),"",SUM(Tipppunkte!CN31:CP31))</f>
        <v/>
      </c>
      <c r="CQ31" s="66"/>
      <c r="CR31" s="67"/>
      <c r="CS31" s="22" t="str">
        <f>IF(OR($J31="",CR31=""),"",SUM(Tipppunkte!CQ31:CS31))</f>
        <v/>
      </c>
      <c r="CT31" s="66"/>
      <c r="CU31" s="67"/>
      <c r="CV31" s="22" t="str">
        <f>IF(OR($J31="",CU31=""),"",SUM(Tipppunkte!CT31:CV31))</f>
        <v/>
      </c>
      <c r="CW31" s="66"/>
      <c r="CX31" s="67"/>
      <c r="CY31" s="22" t="str">
        <f>IF(OR($J31="",CX31=""),"",SUM(Tipppunkte!CW31:CY31))</f>
        <v/>
      </c>
      <c r="CZ31" s="66"/>
      <c r="DA31" s="67"/>
      <c r="DB31" s="22" t="str">
        <f>IF(OR($J31="",DA31=""),"",SUM(Tipppunkte!CZ31:DB31))</f>
        <v/>
      </c>
      <c r="DC31" s="66"/>
      <c r="DD31" s="67"/>
      <c r="DE31" s="22" t="str">
        <f>IF(OR($J31="",DD31=""),"",SUM(Tipppunkte!DC31:DE31))</f>
        <v/>
      </c>
      <c r="DF31" s="66"/>
      <c r="DG31" s="67"/>
      <c r="DH31" s="22" t="str">
        <f>IF(OR($J31="",DG31=""),"",SUM(Tipppunkte!DF31:DH31))</f>
        <v/>
      </c>
      <c r="DI31" s="66"/>
      <c r="DJ31" s="67"/>
      <c r="DK31" s="22" t="str">
        <f>IF(OR($J31="",DJ31=""),"",SUM(Tipppunkte!DI31:DK31))</f>
        <v/>
      </c>
      <c r="DL31" s="66"/>
      <c r="DM31" s="67"/>
      <c r="DN31" s="22" t="str">
        <f>IF(OR($J31="",DM31=""),"",SUM(Tipppunkte!DL31:DN31))</f>
        <v/>
      </c>
      <c r="DO31" s="66"/>
      <c r="DP31" s="67"/>
      <c r="DQ31" s="22" t="str">
        <f>IF(OR($J31="",DP31=""),"",SUM(Tipppunkte!DO31:DQ31))</f>
        <v/>
      </c>
      <c r="DR31" s="66"/>
      <c r="DS31" s="67"/>
      <c r="DT31" s="22" t="str">
        <f>IF(OR($J31="",DS31=""),"",SUM(Tipppunkte!DR31:DT31))</f>
        <v/>
      </c>
      <c r="DU31" s="66"/>
      <c r="DV31" s="67"/>
      <c r="DW31" s="22" t="str">
        <f>IF(OR($J31="",DV31=""),"",SUM(Tipppunkte!DU31:DW31))</f>
        <v/>
      </c>
      <c r="DX31" s="66"/>
      <c r="DY31" s="67"/>
      <c r="DZ31" s="22" t="str">
        <f>IF(OR($J31="",DY31=""),"",SUM(Tipppunkte!DX31:DZ31))</f>
        <v/>
      </c>
      <c r="EA31" s="66"/>
      <c r="EB31" s="67"/>
      <c r="EC31" s="22" t="str">
        <f>IF(OR($J31="",EB31=""),"",SUM(Tipppunkte!EA31:EC31))</f>
        <v/>
      </c>
      <c r="ED31" s="66"/>
      <c r="EE31" s="67"/>
      <c r="EF31" s="22" t="str">
        <f>IF(OR($J31="",EE31=""),"",SUM(Tipppunkte!ED31:EF31))</f>
        <v/>
      </c>
      <c r="EG31" s="66"/>
      <c r="EH31" s="67"/>
      <c r="EI31" s="22" t="str">
        <f>IF(OR($J31="",EH31=""),"",SUM(Tipppunkte!EG31:EI31))</f>
        <v/>
      </c>
    </row>
    <row r="32" spans="1:139">
      <c r="A32" s="300"/>
      <c r="B32" s="128">
        <f t="shared" si="0"/>
        <v>29</v>
      </c>
      <c r="C32" s="144">
        <f>Stammdaten!H69</f>
        <v>42542.75</v>
      </c>
      <c r="D32" s="161" t="str">
        <f t="shared" si="1"/>
        <v>C</v>
      </c>
      <c r="E32" s="148" t="str">
        <f>Stammdaten!F69</f>
        <v>Ukraine</v>
      </c>
      <c r="F32" s="13" t="s">
        <v>4</v>
      </c>
      <c r="G32" s="150" t="str">
        <f>Stammdaten!G69</f>
        <v>Polen</v>
      </c>
      <c r="H32" s="59">
        <v>0</v>
      </c>
      <c r="I32" s="13" t="s">
        <v>3</v>
      </c>
      <c r="J32" s="61">
        <v>1</v>
      </c>
      <c r="K32" s="3">
        <f t="shared" si="2"/>
        <v>0</v>
      </c>
      <c r="L32" s="1" t="s">
        <v>3</v>
      </c>
      <c r="M32" s="7">
        <f t="shared" si="3"/>
        <v>3</v>
      </c>
      <c r="N32" s="37" t="str">
        <f t="shared" si="4"/>
        <v>Ukraine0</v>
      </c>
      <c r="O32" s="37" t="str">
        <f t="shared" si="5"/>
        <v>Polen3</v>
      </c>
      <c r="P32" s="37" t="str">
        <f>Stammdaten!D69&amp;Stammdaten!E69</f>
        <v>3233</v>
      </c>
      <c r="Q32" s="37">
        <f t="shared" si="6"/>
        <v>2</v>
      </c>
      <c r="T32" s="66">
        <v>0</v>
      </c>
      <c r="U32" s="67">
        <v>1</v>
      </c>
      <c r="V32" s="22">
        <f>IF(OR($J32="",U32=""),"",SUM(Tipppunkte!T32:V32))</f>
        <v>3</v>
      </c>
      <c r="W32" s="66"/>
      <c r="X32" s="67"/>
      <c r="Y32" s="22" t="str">
        <f>IF(OR($J32="",X32=""),"",SUM(Tipppunkte!W32:Y32))</f>
        <v/>
      </c>
      <c r="Z32" s="66"/>
      <c r="AA32" s="67"/>
      <c r="AB32" s="22" t="str">
        <f>IF(OR($J32="",AA32=""),"",SUM(Tipppunkte!Z32:AB32))</f>
        <v/>
      </c>
      <c r="AC32" s="66"/>
      <c r="AD32" s="67"/>
      <c r="AE32" s="22" t="str">
        <f>IF(OR($J32="",AD32=""),"",SUM(Tipppunkte!AC32:AE32))</f>
        <v/>
      </c>
      <c r="AF32" s="66"/>
      <c r="AG32" s="67"/>
      <c r="AH32" s="22" t="str">
        <f>IF(OR($J32="",AG32=""),"",SUM(Tipppunkte!AF32:AH32))</f>
        <v/>
      </c>
      <c r="AI32" s="66"/>
      <c r="AJ32" s="67"/>
      <c r="AK32" s="22" t="str">
        <f>IF(OR($J32="",AJ32=""),"",SUM(Tipppunkte!AI32:AK32))</f>
        <v/>
      </c>
      <c r="AL32" s="66"/>
      <c r="AM32" s="67"/>
      <c r="AN32" s="22" t="str">
        <f>IF(OR($J32="",AM32=""),"",SUM(Tipppunkte!AL32:AN32))</f>
        <v/>
      </c>
      <c r="AO32" s="66"/>
      <c r="AP32" s="67"/>
      <c r="AQ32" s="22" t="str">
        <f>IF(OR($J32="",AP32=""),"",SUM(Tipppunkte!AO32:AQ32))</f>
        <v/>
      </c>
      <c r="AR32" s="66"/>
      <c r="AS32" s="67"/>
      <c r="AT32" s="22" t="str">
        <f>IF(OR($J32="",AS32=""),"",SUM(Tipppunkte!AR32:AT32))</f>
        <v/>
      </c>
      <c r="AU32" s="66"/>
      <c r="AV32" s="67"/>
      <c r="AW32" s="22" t="str">
        <f>IF(OR($J32="",AV32=""),"",SUM(Tipppunkte!AU32:AW32))</f>
        <v/>
      </c>
      <c r="AX32" s="66"/>
      <c r="AY32" s="67"/>
      <c r="AZ32" s="22" t="str">
        <f>IF(OR($J32="",AY32=""),"",SUM(Tipppunkte!AX32:AZ32))</f>
        <v/>
      </c>
      <c r="BA32" s="66"/>
      <c r="BB32" s="67"/>
      <c r="BC32" s="22" t="str">
        <f>IF(OR($J32="",BB32=""),"",SUM(Tipppunkte!BA32:BC32))</f>
        <v/>
      </c>
      <c r="BD32" s="66"/>
      <c r="BE32" s="67"/>
      <c r="BF32" s="22" t="str">
        <f>IF(OR($J32="",BE32=""),"",SUM(Tipppunkte!BD32:BF32))</f>
        <v/>
      </c>
      <c r="BG32" s="66"/>
      <c r="BH32" s="67"/>
      <c r="BI32" s="22" t="str">
        <f>IF(OR($J32="",BH32=""),"",SUM(Tipppunkte!BG32:BI32))</f>
        <v/>
      </c>
      <c r="BJ32" s="66"/>
      <c r="BK32" s="67"/>
      <c r="BL32" s="22" t="str">
        <f>IF(OR($J32="",BK32=""),"",SUM(Tipppunkte!BJ32:BL32))</f>
        <v/>
      </c>
      <c r="BM32" s="66"/>
      <c r="BN32" s="67"/>
      <c r="BO32" s="22" t="str">
        <f>IF(OR($J32="",BN32=""),"",SUM(Tipppunkte!BM32:BO32))</f>
        <v/>
      </c>
      <c r="BP32" s="66"/>
      <c r="BQ32" s="67"/>
      <c r="BR32" s="22" t="str">
        <f>IF(OR($J32="",BQ32=""),"",SUM(Tipppunkte!BP32:BR32))</f>
        <v/>
      </c>
      <c r="BS32" s="66"/>
      <c r="BT32" s="67"/>
      <c r="BU32" s="22" t="str">
        <f>IF(OR($J32="",BT32=""),"",SUM(Tipppunkte!BS32:BU32))</f>
        <v/>
      </c>
      <c r="BV32" s="66"/>
      <c r="BW32" s="67"/>
      <c r="BX32" s="22" t="str">
        <f>IF(OR($J32="",BW32=""),"",SUM(Tipppunkte!BV32:BX32))</f>
        <v/>
      </c>
      <c r="BY32" s="66"/>
      <c r="BZ32" s="67"/>
      <c r="CA32" s="22" t="str">
        <f>IF(OR($J32="",BZ32=""),"",SUM(Tipppunkte!BY32:CA32))</f>
        <v/>
      </c>
      <c r="CB32" s="66"/>
      <c r="CC32" s="67"/>
      <c r="CD32" s="22" t="str">
        <f>IF(OR($J32="",CC32=""),"",SUM(Tipppunkte!CB32:CD32))</f>
        <v/>
      </c>
      <c r="CE32" s="66"/>
      <c r="CF32" s="67"/>
      <c r="CG32" s="22" t="str">
        <f>IF(OR($J32="",CF32=""),"",SUM(Tipppunkte!CE32:CG32))</f>
        <v/>
      </c>
      <c r="CH32" s="66"/>
      <c r="CI32" s="67"/>
      <c r="CJ32" s="22" t="str">
        <f>IF(OR($J32="",CI32=""),"",SUM(Tipppunkte!CH32:CJ32))</f>
        <v/>
      </c>
      <c r="CK32" s="66"/>
      <c r="CL32" s="67"/>
      <c r="CM32" s="22" t="str">
        <f>IF(OR($J32="",CL32=""),"",SUM(Tipppunkte!CK32:CM32))</f>
        <v/>
      </c>
      <c r="CN32" s="66"/>
      <c r="CO32" s="67"/>
      <c r="CP32" s="22" t="str">
        <f>IF(OR($J32="",CO32=""),"",SUM(Tipppunkte!CN32:CP32))</f>
        <v/>
      </c>
      <c r="CQ32" s="66"/>
      <c r="CR32" s="67"/>
      <c r="CS32" s="22" t="str">
        <f>IF(OR($J32="",CR32=""),"",SUM(Tipppunkte!CQ32:CS32))</f>
        <v/>
      </c>
      <c r="CT32" s="66"/>
      <c r="CU32" s="67"/>
      <c r="CV32" s="22" t="str">
        <f>IF(OR($J32="",CU32=""),"",SUM(Tipppunkte!CT32:CV32))</f>
        <v/>
      </c>
      <c r="CW32" s="66"/>
      <c r="CX32" s="67"/>
      <c r="CY32" s="22" t="str">
        <f>IF(OR($J32="",CX32=""),"",SUM(Tipppunkte!CW32:CY32))</f>
        <v/>
      </c>
      <c r="CZ32" s="66"/>
      <c r="DA32" s="67"/>
      <c r="DB32" s="22" t="str">
        <f>IF(OR($J32="",DA32=""),"",SUM(Tipppunkte!CZ32:DB32))</f>
        <v/>
      </c>
      <c r="DC32" s="66"/>
      <c r="DD32" s="67"/>
      <c r="DE32" s="22" t="str">
        <f>IF(OR($J32="",DD32=""),"",SUM(Tipppunkte!DC32:DE32))</f>
        <v/>
      </c>
      <c r="DF32" s="66"/>
      <c r="DG32" s="67"/>
      <c r="DH32" s="22" t="str">
        <f>IF(OR($J32="",DG32=""),"",SUM(Tipppunkte!DF32:DH32))</f>
        <v/>
      </c>
      <c r="DI32" s="66"/>
      <c r="DJ32" s="67"/>
      <c r="DK32" s="22" t="str">
        <f>IF(OR($J32="",DJ32=""),"",SUM(Tipppunkte!DI32:DK32))</f>
        <v/>
      </c>
      <c r="DL32" s="66"/>
      <c r="DM32" s="67"/>
      <c r="DN32" s="22" t="str">
        <f>IF(OR($J32="",DM32=""),"",SUM(Tipppunkte!DL32:DN32))</f>
        <v/>
      </c>
      <c r="DO32" s="66"/>
      <c r="DP32" s="67"/>
      <c r="DQ32" s="22" t="str">
        <f>IF(OR($J32="",DP32=""),"",SUM(Tipppunkte!DO32:DQ32))</f>
        <v/>
      </c>
      <c r="DR32" s="66"/>
      <c r="DS32" s="67"/>
      <c r="DT32" s="22" t="str">
        <f>IF(OR($J32="",DS32=""),"",SUM(Tipppunkte!DR32:DT32))</f>
        <v/>
      </c>
      <c r="DU32" s="66"/>
      <c r="DV32" s="67"/>
      <c r="DW32" s="22" t="str">
        <f>IF(OR($J32="",DV32=""),"",SUM(Tipppunkte!DU32:DW32))</f>
        <v/>
      </c>
      <c r="DX32" s="66"/>
      <c r="DY32" s="67"/>
      <c r="DZ32" s="22" t="str">
        <f>IF(OR($J32="",DY32=""),"",SUM(Tipppunkte!DX32:DZ32))</f>
        <v/>
      </c>
      <c r="EA32" s="66"/>
      <c r="EB32" s="67"/>
      <c r="EC32" s="22" t="str">
        <f>IF(OR($J32="",EB32=""),"",SUM(Tipppunkte!EA32:EC32))</f>
        <v/>
      </c>
      <c r="ED32" s="66"/>
      <c r="EE32" s="67"/>
      <c r="EF32" s="22" t="str">
        <f>IF(OR($J32="",EE32=""),"",SUM(Tipppunkte!ED32:EF32))</f>
        <v/>
      </c>
      <c r="EG32" s="66"/>
      <c r="EH32" s="67"/>
      <c r="EI32" s="22" t="str">
        <f>IF(OR($J32="",EH32=""),"",SUM(Tipppunkte!EG32:EI32))</f>
        <v/>
      </c>
    </row>
    <row r="33" spans="1:139">
      <c r="A33" s="300"/>
      <c r="B33" s="128">
        <f t="shared" si="0"/>
        <v>30</v>
      </c>
      <c r="C33" s="144">
        <f>Stammdaten!H70</f>
        <v>42542.75</v>
      </c>
      <c r="D33" s="161" t="str">
        <f t="shared" si="1"/>
        <v>C</v>
      </c>
      <c r="E33" s="148" t="str">
        <f>Stammdaten!F70</f>
        <v>Nordirland</v>
      </c>
      <c r="F33" s="13" t="s">
        <v>4</v>
      </c>
      <c r="G33" s="150" t="str">
        <f>Stammdaten!G70</f>
        <v>Deutschland</v>
      </c>
      <c r="H33" s="59">
        <v>0</v>
      </c>
      <c r="I33" s="13" t="s">
        <v>3</v>
      </c>
      <c r="J33" s="61">
        <v>1</v>
      </c>
      <c r="K33" s="3">
        <f t="shared" si="2"/>
        <v>0</v>
      </c>
      <c r="L33" s="1" t="s">
        <v>3</v>
      </c>
      <c r="M33" s="7">
        <f t="shared" si="3"/>
        <v>3</v>
      </c>
      <c r="N33" s="37" t="str">
        <f t="shared" si="4"/>
        <v>Nordirland0</v>
      </c>
      <c r="O33" s="37" t="str">
        <f t="shared" si="5"/>
        <v>Deutschland3</v>
      </c>
      <c r="P33" s="37" t="str">
        <f>Stammdaten!D70&amp;Stammdaten!E70</f>
        <v>3431</v>
      </c>
      <c r="Q33" s="37">
        <f t="shared" si="6"/>
        <v>2</v>
      </c>
      <c r="T33" s="66">
        <v>0</v>
      </c>
      <c r="U33" s="67">
        <v>2</v>
      </c>
      <c r="V33" s="22">
        <f>IF(OR($J33="",U33=""),"",SUM(Tipppunkte!T33:V33))</f>
        <v>1.5</v>
      </c>
      <c r="W33" s="66"/>
      <c r="X33" s="67"/>
      <c r="Y33" s="22" t="str">
        <f>IF(OR($J33="",X33=""),"",SUM(Tipppunkte!W33:Y33))</f>
        <v/>
      </c>
      <c r="Z33" s="66"/>
      <c r="AA33" s="67"/>
      <c r="AB33" s="22" t="str">
        <f>IF(OR($J33="",AA33=""),"",SUM(Tipppunkte!Z33:AB33))</f>
        <v/>
      </c>
      <c r="AC33" s="66"/>
      <c r="AD33" s="67"/>
      <c r="AE33" s="22" t="str">
        <f>IF(OR($J33="",AD33=""),"",SUM(Tipppunkte!AC33:AE33))</f>
        <v/>
      </c>
      <c r="AF33" s="66"/>
      <c r="AG33" s="67"/>
      <c r="AH33" s="22" t="str">
        <f>IF(OR($J33="",AG33=""),"",SUM(Tipppunkte!AF33:AH33))</f>
        <v/>
      </c>
      <c r="AI33" s="66"/>
      <c r="AJ33" s="67"/>
      <c r="AK33" s="22" t="str">
        <f>IF(OR($J33="",AJ33=""),"",SUM(Tipppunkte!AI33:AK33))</f>
        <v/>
      </c>
      <c r="AL33" s="66"/>
      <c r="AM33" s="67"/>
      <c r="AN33" s="22" t="str">
        <f>IF(OR($J33="",AM33=""),"",SUM(Tipppunkte!AL33:AN33))</f>
        <v/>
      </c>
      <c r="AO33" s="66"/>
      <c r="AP33" s="67"/>
      <c r="AQ33" s="22" t="str">
        <f>IF(OR($J33="",AP33=""),"",SUM(Tipppunkte!AO33:AQ33))</f>
        <v/>
      </c>
      <c r="AR33" s="66"/>
      <c r="AS33" s="67"/>
      <c r="AT33" s="22" t="str">
        <f>IF(OR($J33="",AS33=""),"",SUM(Tipppunkte!AR33:AT33))</f>
        <v/>
      </c>
      <c r="AU33" s="66"/>
      <c r="AV33" s="67"/>
      <c r="AW33" s="22" t="str">
        <f>IF(OR($J33="",AV33=""),"",SUM(Tipppunkte!AU33:AW33))</f>
        <v/>
      </c>
      <c r="AX33" s="66"/>
      <c r="AY33" s="67"/>
      <c r="AZ33" s="22" t="str">
        <f>IF(OR($J33="",AY33=""),"",SUM(Tipppunkte!AX33:AZ33))</f>
        <v/>
      </c>
      <c r="BA33" s="66"/>
      <c r="BB33" s="67"/>
      <c r="BC33" s="22" t="str">
        <f>IF(OR($J33="",BB33=""),"",SUM(Tipppunkte!BA33:BC33))</f>
        <v/>
      </c>
      <c r="BD33" s="66"/>
      <c r="BE33" s="67"/>
      <c r="BF33" s="22" t="str">
        <f>IF(OR($J33="",BE33=""),"",SUM(Tipppunkte!BD33:BF33))</f>
        <v/>
      </c>
      <c r="BG33" s="66"/>
      <c r="BH33" s="67"/>
      <c r="BI33" s="22" t="str">
        <f>IF(OR($J33="",BH33=""),"",SUM(Tipppunkte!BG33:BI33))</f>
        <v/>
      </c>
      <c r="BJ33" s="66"/>
      <c r="BK33" s="67"/>
      <c r="BL33" s="22" t="str">
        <f>IF(OR($J33="",BK33=""),"",SUM(Tipppunkte!BJ33:BL33))</f>
        <v/>
      </c>
      <c r="BM33" s="66"/>
      <c r="BN33" s="67"/>
      <c r="BO33" s="22" t="str">
        <f>IF(OR($J33="",BN33=""),"",SUM(Tipppunkte!BM33:BO33))</f>
        <v/>
      </c>
      <c r="BP33" s="66"/>
      <c r="BQ33" s="67"/>
      <c r="BR33" s="22" t="str">
        <f>IF(OR($J33="",BQ33=""),"",SUM(Tipppunkte!BP33:BR33))</f>
        <v/>
      </c>
      <c r="BS33" s="66"/>
      <c r="BT33" s="67"/>
      <c r="BU33" s="22" t="str">
        <f>IF(OR($J33="",BT33=""),"",SUM(Tipppunkte!BS33:BU33))</f>
        <v/>
      </c>
      <c r="BV33" s="66"/>
      <c r="BW33" s="67"/>
      <c r="BX33" s="22" t="str">
        <f>IF(OR($J33="",BW33=""),"",SUM(Tipppunkte!BV33:BX33))</f>
        <v/>
      </c>
      <c r="BY33" s="66"/>
      <c r="BZ33" s="67"/>
      <c r="CA33" s="22" t="str">
        <f>IF(OR($J33="",BZ33=""),"",SUM(Tipppunkte!BY33:CA33))</f>
        <v/>
      </c>
      <c r="CB33" s="66"/>
      <c r="CC33" s="67"/>
      <c r="CD33" s="22" t="str">
        <f>IF(OR($J33="",CC33=""),"",SUM(Tipppunkte!CB33:CD33))</f>
        <v/>
      </c>
      <c r="CE33" s="66"/>
      <c r="CF33" s="67"/>
      <c r="CG33" s="22" t="str">
        <f>IF(OR($J33="",CF33=""),"",SUM(Tipppunkte!CE33:CG33))</f>
        <v/>
      </c>
      <c r="CH33" s="66"/>
      <c r="CI33" s="67"/>
      <c r="CJ33" s="22" t="str">
        <f>IF(OR($J33="",CI33=""),"",SUM(Tipppunkte!CH33:CJ33))</f>
        <v/>
      </c>
      <c r="CK33" s="66"/>
      <c r="CL33" s="67"/>
      <c r="CM33" s="22" t="str">
        <f>IF(OR($J33="",CL33=""),"",SUM(Tipppunkte!CK33:CM33))</f>
        <v/>
      </c>
      <c r="CN33" s="66"/>
      <c r="CO33" s="67"/>
      <c r="CP33" s="22" t="str">
        <f>IF(OR($J33="",CO33=""),"",SUM(Tipppunkte!CN33:CP33))</f>
        <v/>
      </c>
      <c r="CQ33" s="66"/>
      <c r="CR33" s="67"/>
      <c r="CS33" s="22" t="str">
        <f>IF(OR($J33="",CR33=""),"",SUM(Tipppunkte!CQ33:CS33))</f>
        <v/>
      </c>
      <c r="CT33" s="66"/>
      <c r="CU33" s="67"/>
      <c r="CV33" s="22" t="str">
        <f>IF(OR($J33="",CU33=""),"",SUM(Tipppunkte!CT33:CV33))</f>
        <v/>
      </c>
      <c r="CW33" s="66"/>
      <c r="CX33" s="67"/>
      <c r="CY33" s="22" t="str">
        <f>IF(OR($J33="",CX33=""),"",SUM(Tipppunkte!CW33:CY33))</f>
        <v/>
      </c>
      <c r="CZ33" s="66"/>
      <c r="DA33" s="67"/>
      <c r="DB33" s="22" t="str">
        <f>IF(OR($J33="",DA33=""),"",SUM(Tipppunkte!CZ33:DB33))</f>
        <v/>
      </c>
      <c r="DC33" s="66"/>
      <c r="DD33" s="67"/>
      <c r="DE33" s="22" t="str">
        <f>IF(OR($J33="",DD33=""),"",SUM(Tipppunkte!DC33:DE33))</f>
        <v/>
      </c>
      <c r="DF33" s="66"/>
      <c r="DG33" s="67"/>
      <c r="DH33" s="22" t="str">
        <f>IF(OR($J33="",DG33=""),"",SUM(Tipppunkte!DF33:DH33))</f>
        <v/>
      </c>
      <c r="DI33" s="66"/>
      <c r="DJ33" s="67"/>
      <c r="DK33" s="22" t="str">
        <f>IF(OR($J33="",DJ33=""),"",SUM(Tipppunkte!DI33:DK33))</f>
        <v/>
      </c>
      <c r="DL33" s="66"/>
      <c r="DM33" s="67"/>
      <c r="DN33" s="22" t="str">
        <f>IF(OR($J33="",DM33=""),"",SUM(Tipppunkte!DL33:DN33))</f>
        <v/>
      </c>
      <c r="DO33" s="66"/>
      <c r="DP33" s="67"/>
      <c r="DQ33" s="22" t="str">
        <f>IF(OR($J33="",DP33=""),"",SUM(Tipppunkte!DO33:DQ33))</f>
        <v/>
      </c>
      <c r="DR33" s="66"/>
      <c r="DS33" s="67"/>
      <c r="DT33" s="22" t="str">
        <f>IF(OR($J33="",DS33=""),"",SUM(Tipppunkte!DR33:DT33))</f>
        <v/>
      </c>
      <c r="DU33" s="66"/>
      <c r="DV33" s="67"/>
      <c r="DW33" s="22" t="str">
        <f>IF(OR($J33="",DV33=""),"",SUM(Tipppunkte!DU33:DW33))</f>
        <v/>
      </c>
      <c r="DX33" s="66"/>
      <c r="DY33" s="67"/>
      <c r="DZ33" s="22" t="str">
        <f>IF(OR($J33="",DY33=""),"",SUM(Tipppunkte!DX33:DZ33))</f>
        <v/>
      </c>
      <c r="EA33" s="66"/>
      <c r="EB33" s="67"/>
      <c r="EC33" s="22" t="str">
        <f>IF(OR($J33="",EB33=""),"",SUM(Tipppunkte!EA33:EC33))</f>
        <v/>
      </c>
      <c r="ED33" s="66"/>
      <c r="EE33" s="67"/>
      <c r="EF33" s="22" t="str">
        <f>IF(OR($J33="",EE33=""),"",SUM(Tipppunkte!ED33:EF33))</f>
        <v/>
      </c>
      <c r="EG33" s="66"/>
      <c r="EH33" s="67"/>
      <c r="EI33" s="22" t="str">
        <f>IF(OR($J33="",EH33=""),"",SUM(Tipppunkte!EG33:EI33))</f>
        <v/>
      </c>
    </row>
    <row r="34" spans="1:139">
      <c r="A34" s="300"/>
      <c r="B34" s="128">
        <f t="shared" si="0"/>
        <v>31</v>
      </c>
      <c r="C34" s="144">
        <f>Stammdaten!H71</f>
        <v>42542.875</v>
      </c>
      <c r="D34" s="161" t="str">
        <f t="shared" si="1"/>
        <v>D</v>
      </c>
      <c r="E34" s="148" t="str">
        <f>Stammdaten!F71</f>
        <v>Tschechien</v>
      </c>
      <c r="F34" s="13" t="s">
        <v>4</v>
      </c>
      <c r="G34" s="150" t="str">
        <f>Stammdaten!G71</f>
        <v>Türkei</v>
      </c>
      <c r="H34" s="59">
        <v>0</v>
      </c>
      <c r="I34" s="13" t="s">
        <v>3</v>
      </c>
      <c r="J34" s="61">
        <v>2</v>
      </c>
      <c r="K34" s="3">
        <f t="shared" si="2"/>
        <v>0</v>
      </c>
      <c r="L34" s="1" t="s">
        <v>3</v>
      </c>
      <c r="M34" s="7">
        <f t="shared" si="3"/>
        <v>3</v>
      </c>
      <c r="N34" s="37" t="str">
        <f t="shared" si="4"/>
        <v>Tschechien0</v>
      </c>
      <c r="O34" s="37" t="str">
        <f t="shared" si="5"/>
        <v>Türkei3</v>
      </c>
      <c r="P34" s="37" t="str">
        <f>Stammdaten!D71&amp;Stammdaten!E71</f>
        <v>4243</v>
      </c>
      <c r="Q34" s="37">
        <f t="shared" si="6"/>
        <v>2</v>
      </c>
      <c r="T34" s="66">
        <v>1</v>
      </c>
      <c r="U34" s="67">
        <v>1</v>
      </c>
      <c r="V34" s="22">
        <f>IF(OR($J34="",U34=""),"",SUM(Tipppunkte!T34:V34))</f>
        <v>0</v>
      </c>
      <c r="W34" s="66"/>
      <c r="X34" s="67"/>
      <c r="Y34" s="22" t="str">
        <f>IF(OR($J34="",X34=""),"",SUM(Tipppunkte!W34:Y34))</f>
        <v/>
      </c>
      <c r="Z34" s="66"/>
      <c r="AA34" s="67"/>
      <c r="AB34" s="22" t="str">
        <f>IF(OR($J34="",AA34=""),"",SUM(Tipppunkte!Z34:AB34))</f>
        <v/>
      </c>
      <c r="AC34" s="66"/>
      <c r="AD34" s="67"/>
      <c r="AE34" s="22" t="str">
        <f>IF(OR($J34="",AD34=""),"",SUM(Tipppunkte!AC34:AE34))</f>
        <v/>
      </c>
      <c r="AF34" s="66"/>
      <c r="AG34" s="67"/>
      <c r="AH34" s="22" t="str">
        <f>IF(OR($J34="",AG34=""),"",SUM(Tipppunkte!AF34:AH34))</f>
        <v/>
      </c>
      <c r="AI34" s="66"/>
      <c r="AJ34" s="67"/>
      <c r="AK34" s="22" t="str">
        <f>IF(OR($J34="",AJ34=""),"",SUM(Tipppunkte!AI34:AK34))</f>
        <v/>
      </c>
      <c r="AL34" s="66"/>
      <c r="AM34" s="67"/>
      <c r="AN34" s="22" t="str">
        <f>IF(OR($J34="",AM34=""),"",SUM(Tipppunkte!AL34:AN34))</f>
        <v/>
      </c>
      <c r="AO34" s="66"/>
      <c r="AP34" s="67"/>
      <c r="AQ34" s="22" t="str">
        <f>IF(OR($J34="",AP34=""),"",SUM(Tipppunkte!AO34:AQ34))</f>
        <v/>
      </c>
      <c r="AR34" s="66"/>
      <c r="AS34" s="67"/>
      <c r="AT34" s="22" t="str">
        <f>IF(OR($J34="",AS34=""),"",SUM(Tipppunkte!AR34:AT34))</f>
        <v/>
      </c>
      <c r="AU34" s="66"/>
      <c r="AV34" s="67"/>
      <c r="AW34" s="22" t="str">
        <f>IF(OR($J34="",AV34=""),"",SUM(Tipppunkte!AU34:AW34))</f>
        <v/>
      </c>
      <c r="AX34" s="66"/>
      <c r="AY34" s="67"/>
      <c r="AZ34" s="22" t="str">
        <f>IF(OR($J34="",AY34=""),"",SUM(Tipppunkte!AX34:AZ34))</f>
        <v/>
      </c>
      <c r="BA34" s="66"/>
      <c r="BB34" s="67"/>
      <c r="BC34" s="22" t="str">
        <f>IF(OR($J34="",BB34=""),"",SUM(Tipppunkte!BA34:BC34))</f>
        <v/>
      </c>
      <c r="BD34" s="66"/>
      <c r="BE34" s="67"/>
      <c r="BF34" s="22" t="str">
        <f>IF(OR($J34="",BE34=""),"",SUM(Tipppunkte!BD34:BF34))</f>
        <v/>
      </c>
      <c r="BG34" s="66"/>
      <c r="BH34" s="67"/>
      <c r="BI34" s="22" t="str">
        <f>IF(OR($J34="",BH34=""),"",SUM(Tipppunkte!BG34:BI34))</f>
        <v/>
      </c>
      <c r="BJ34" s="66"/>
      <c r="BK34" s="67"/>
      <c r="BL34" s="22" t="str">
        <f>IF(OR($J34="",BK34=""),"",SUM(Tipppunkte!BJ34:BL34))</f>
        <v/>
      </c>
      <c r="BM34" s="66"/>
      <c r="BN34" s="67"/>
      <c r="BO34" s="22" t="str">
        <f>IF(OR($J34="",BN34=""),"",SUM(Tipppunkte!BM34:BO34))</f>
        <v/>
      </c>
      <c r="BP34" s="66"/>
      <c r="BQ34" s="67"/>
      <c r="BR34" s="22" t="str">
        <f>IF(OR($J34="",BQ34=""),"",SUM(Tipppunkte!BP34:BR34))</f>
        <v/>
      </c>
      <c r="BS34" s="66"/>
      <c r="BT34" s="67"/>
      <c r="BU34" s="22" t="str">
        <f>IF(OR($J34="",BT34=""),"",SUM(Tipppunkte!BS34:BU34))</f>
        <v/>
      </c>
      <c r="BV34" s="66"/>
      <c r="BW34" s="67"/>
      <c r="BX34" s="22" t="str">
        <f>IF(OR($J34="",BW34=""),"",SUM(Tipppunkte!BV34:BX34))</f>
        <v/>
      </c>
      <c r="BY34" s="66"/>
      <c r="BZ34" s="67"/>
      <c r="CA34" s="22" t="str">
        <f>IF(OR($J34="",BZ34=""),"",SUM(Tipppunkte!BY34:CA34))</f>
        <v/>
      </c>
      <c r="CB34" s="66"/>
      <c r="CC34" s="67"/>
      <c r="CD34" s="22" t="str">
        <f>IF(OR($J34="",CC34=""),"",SUM(Tipppunkte!CB34:CD34))</f>
        <v/>
      </c>
      <c r="CE34" s="66"/>
      <c r="CF34" s="67"/>
      <c r="CG34" s="22" t="str">
        <f>IF(OR($J34="",CF34=""),"",SUM(Tipppunkte!CE34:CG34))</f>
        <v/>
      </c>
      <c r="CH34" s="66"/>
      <c r="CI34" s="67"/>
      <c r="CJ34" s="22" t="str">
        <f>IF(OR($J34="",CI34=""),"",SUM(Tipppunkte!CH34:CJ34))</f>
        <v/>
      </c>
      <c r="CK34" s="66"/>
      <c r="CL34" s="67"/>
      <c r="CM34" s="22" t="str">
        <f>IF(OR($J34="",CL34=""),"",SUM(Tipppunkte!CK34:CM34))</f>
        <v/>
      </c>
      <c r="CN34" s="66"/>
      <c r="CO34" s="67"/>
      <c r="CP34" s="22" t="str">
        <f>IF(OR($J34="",CO34=""),"",SUM(Tipppunkte!CN34:CP34))</f>
        <v/>
      </c>
      <c r="CQ34" s="66"/>
      <c r="CR34" s="67"/>
      <c r="CS34" s="22" t="str">
        <f>IF(OR($J34="",CR34=""),"",SUM(Tipppunkte!CQ34:CS34))</f>
        <v/>
      </c>
      <c r="CT34" s="66"/>
      <c r="CU34" s="67"/>
      <c r="CV34" s="22" t="str">
        <f>IF(OR($J34="",CU34=""),"",SUM(Tipppunkte!CT34:CV34))</f>
        <v/>
      </c>
      <c r="CW34" s="66"/>
      <c r="CX34" s="67"/>
      <c r="CY34" s="22" t="str">
        <f>IF(OR($J34="",CX34=""),"",SUM(Tipppunkte!CW34:CY34))</f>
        <v/>
      </c>
      <c r="CZ34" s="66"/>
      <c r="DA34" s="67"/>
      <c r="DB34" s="22" t="str">
        <f>IF(OR($J34="",DA34=""),"",SUM(Tipppunkte!CZ34:DB34))</f>
        <v/>
      </c>
      <c r="DC34" s="66"/>
      <c r="DD34" s="67"/>
      <c r="DE34" s="22" t="str">
        <f>IF(OR($J34="",DD34=""),"",SUM(Tipppunkte!DC34:DE34))</f>
        <v/>
      </c>
      <c r="DF34" s="66"/>
      <c r="DG34" s="67"/>
      <c r="DH34" s="22" t="str">
        <f>IF(OR($J34="",DG34=""),"",SUM(Tipppunkte!DF34:DH34))</f>
        <v/>
      </c>
      <c r="DI34" s="66"/>
      <c r="DJ34" s="67"/>
      <c r="DK34" s="22" t="str">
        <f>IF(OR($J34="",DJ34=""),"",SUM(Tipppunkte!DI34:DK34))</f>
        <v/>
      </c>
      <c r="DL34" s="66"/>
      <c r="DM34" s="67"/>
      <c r="DN34" s="22" t="str">
        <f>IF(OR($J34="",DM34=""),"",SUM(Tipppunkte!DL34:DN34))</f>
        <v/>
      </c>
      <c r="DO34" s="66"/>
      <c r="DP34" s="67"/>
      <c r="DQ34" s="22" t="str">
        <f>IF(OR($J34="",DP34=""),"",SUM(Tipppunkte!DO34:DQ34))</f>
        <v/>
      </c>
      <c r="DR34" s="66"/>
      <c r="DS34" s="67"/>
      <c r="DT34" s="22" t="str">
        <f>IF(OR($J34="",DS34=""),"",SUM(Tipppunkte!DR34:DT34))</f>
        <v/>
      </c>
      <c r="DU34" s="66"/>
      <c r="DV34" s="67"/>
      <c r="DW34" s="22" t="str">
        <f>IF(OR($J34="",DV34=""),"",SUM(Tipppunkte!DU34:DW34))</f>
        <v/>
      </c>
      <c r="DX34" s="66"/>
      <c r="DY34" s="67"/>
      <c r="DZ34" s="22" t="str">
        <f>IF(OR($J34="",DY34=""),"",SUM(Tipppunkte!DX34:DZ34))</f>
        <v/>
      </c>
      <c r="EA34" s="66"/>
      <c r="EB34" s="67"/>
      <c r="EC34" s="22" t="str">
        <f>IF(OR($J34="",EB34=""),"",SUM(Tipppunkte!EA34:EC34))</f>
        <v/>
      </c>
      <c r="ED34" s="66"/>
      <c r="EE34" s="67"/>
      <c r="EF34" s="22" t="str">
        <f>IF(OR($J34="",EE34=""),"",SUM(Tipppunkte!ED34:EF34))</f>
        <v/>
      </c>
      <c r="EG34" s="66"/>
      <c r="EH34" s="67"/>
      <c r="EI34" s="22" t="str">
        <f>IF(OR($J34="",EH34=""),"",SUM(Tipppunkte!EG34:EI34))</f>
        <v/>
      </c>
    </row>
    <row r="35" spans="1:139">
      <c r="A35" s="300"/>
      <c r="B35" s="128">
        <f t="shared" si="0"/>
        <v>32</v>
      </c>
      <c r="C35" s="144">
        <f>Stammdaten!H72</f>
        <v>42542.875</v>
      </c>
      <c r="D35" s="161" t="str">
        <f t="shared" si="1"/>
        <v>D</v>
      </c>
      <c r="E35" s="148" t="str">
        <f>Stammdaten!F72</f>
        <v>Kroatien</v>
      </c>
      <c r="F35" s="13" t="s">
        <v>4</v>
      </c>
      <c r="G35" s="150" t="str">
        <f>Stammdaten!G72</f>
        <v>Spanien</v>
      </c>
      <c r="H35" s="59">
        <v>2</v>
      </c>
      <c r="I35" s="13" t="s">
        <v>3</v>
      </c>
      <c r="J35" s="61">
        <v>1</v>
      </c>
      <c r="K35" s="3">
        <f t="shared" si="2"/>
        <v>3</v>
      </c>
      <c r="L35" s="1" t="s">
        <v>3</v>
      </c>
      <c r="M35" s="7">
        <f t="shared" si="3"/>
        <v>0</v>
      </c>
      <c r="N35" s="37" t="str">
        <f t="shared" si="4"/>
        <v>Kroatien3</v>
      </c>
      <c r="O35" s="37" t="str">
        <f t="shared" si="5"/>
        <v>Spanien0</v>
      </c>
      <c r="P35" s="37" t="str">
        <f>Stammdaten!D72&amp;Stammdaten!E72</f>
        <v>4441</v>
      </c>
      <c r="Q35" s="37">
        <f t="shared" si="6"/>
        <v>1</v>
      </c>
      <c r="T35" s="66">
        <v>1</v>
      </c>
      <c r="U35" s="67">
        <v>1</v>
      </c>
      <c r="V35" s="22">
        <f>IF(OR($J35="",U35=""),"",SUM(Tipppunkte!T35:V35))</f>
        <v>0</v>
      </c>
      <c r="W35" s="66"/>
      <c r="X35" s="67"/>
      <c r="Y35" s="22" t="str">
        <f>IF(OR($J35="",X35=""),"",SUM(Tipppunkte!W35:Y35))</f>
        <v/>
      </c>
      <c r="Z35" s="66"/>
      <c r="AA35" s="67"/>
      <c r="AB35" s="22" t="str">
        <f>IF(OR($J35="",AA35=""),"",SUM(Tipppunkte!Z35:AB35))</f>
        <v/>
      </c>
      <c r="AC35" s="66"/>
      <c r="AD35" s="67"/>
      <c r="AE35" s="22" t="str">
        <f>IF(OR($J35="",AD35=""),"",SUM(Tipppunkte!AC35:AE35))</f>
        <v/>
      </c>
      <c r="AF35" s="66"/>
      <c r="AG35" s="67"/>
      <c r="AH35" s="22" t="str">
        <f>IF(OR($J35="",AG35=""),"",SUM(Tipppunkte!AF35:AH35))</f>
        <v/>
      </c>
      <c r="AI35" s="66"/>
      <c r="AJ35" s="67"/>
      <c r="AK35" s="22" t="str">
        <f>IF(OR($J35="",AJ35=""),"",SUM(Tipppunkte!AI35:AK35))</f>
        <v/>
      </c>
      <c r="AL35" s="66"/>
      <c r="AM35" s="67"/>
      <c r="AN35" s="22" t="str">
        <f>IF(OR($J35="",AM35=""),"",SUM(Tipppunkte!AL35:AN35))</f>
        <v/>
      </c>
      <c r="AO35" s="66"/>
      <c r="AP35" s="67"/>
      <c r="AQ35" s="22" t="str">
        <f>IF(OR($J35="",AP35=""),"",SUM(Tipppunkte!AO35:AQ35))</f>
        <v/>
      </c>
      <c r="AR35" s="66"/>
      <c r="AS35" s="67"/>
      <c r="AT35" s="22" t="str">
        <f>IF(OR($J35="",AS35=""),"",SUM(Tipppunkte!AR35:AT35))</f>
        <v/>
      </c>
      <c r="AU35" s="66"/>
      <c r="AV35" s="67"/>
      <c r="AW35" s="22" t="str">
        <f>IF(OR($J35="",AV35=""),"",SUM(Tipppunkte!AU35:AW35))</f>
        <v/>
      </c>
      <c r="AX35" s="66"/>
      <c r="AY35" s="67"/>
      <c r="AZ35" s="22" t="str">
        <f>IF(OR($J35="",AY35=""),"",SUM(Tipppunkte!AX35:AZ35))</f>
        <v/>
      </c>
      <c r="BA35" s="66"/>
      <c r="BB35" s="67"/>
      <c r="BC35" s="22" t="str">
        <f>IF(OR($J35="",BB35=""),"",SUM(Tipppunkte!BA35:BC35))</f>
        <v/>
      </c>
      <c r="BD35" s="66"/>
      <c r="BE35" s="67"/>
      <c r="BF35" s="22" t="str">
        <f>IF(OR($J35="",BE35=""),"",SUM(Tipppunkte!BD35:BF35))</f>
        <v/>
      </c>
      <c r="BG35" s="66"/>
      <c r="BH35" s="67"/>
      <c r="BI35" s="22" t="str">
        <f>IF(OR($J35="",BH35=""),"",SUM(Tipppunkte!BG35:BI35))</f>
        <v/>
      </c>
      <c r="BJ35" s="66"/>
      <c r="BK35" s="67"/>
      <c r="BL35" s="22" t="str">
        <f>IF(OR($J35="",BK35=""),"",SUM(Tipppunkte!BJ35:BL35))</f>
        <v/>
      </c>
      <c r="BM35" s="66"/>
      <c r="BN35" s="67"/>
      <c r="BO35" s="22" t="str">
        <f>IF(OR($J35="",BN35=""),"",SUM(Tipppunkte!BM35:BO35))</f>
        <v/>
      </c>
      <c r="BP35" s="66"/>
      <c r="BQ35" s="67"/>
      <c r="BR35" s="22" t="str">
        <f>IF(OR($J35="",BQ35=""),"",SUM(Tipppunkte!BP35:BR35))</f>
        <v/>
      </c>
      <c r="BS35" s="66"/>
      <c r="BT35" s="67"/>
      <c r="BU35" s="22" t="str">
        <f>IF(OR($J35="",BT35=""),"",SUM(Tipppunkte!BS35:BU35))</f>
        <v/>
      </c>
      <c r="BV35" s="66"/>
      <c r="BW35" s="67"/>
      <c r="BX35" s="22" t="str">
        <f>IF(OR($J35="",BW35=""),"",SUM(Tipppunkte!BV35:BX35))</f>
        <v/>
      </c>
      <c r="BY35" s="66"/>
      <c r="BZ35" s="67"/>
      <c r="CA35" s="22" t="str">
        <f>IF(OR($J35="",BZ35=""),"",SUM(Tipppunkte!BY35:CA35))</f>
        <v/>
      </c>
      <c r="CB35" s="66"/>
      <c r="CC35" s="67"/>
      <c r="CD35" s="22" t="str">
        <f>IF(OR($J35="",CC35=""),"",SUM(Tipppunkte!CB35:CD35))</f>
        <v/>
      </c>
      <c r="CE35" s="66"/>
      <c r="CF35" s="67"/>
      <c r="CG35" s="22" t="str">
        <f>IF(OR($J35="",CF35=""),"",SUM(Tipppunkte!CE35:CG35))</f>
        <v/>
      </c>
      <c r="CH35" s="66"/>
      <c r="CI35" s="67"/>
      <c r="CJ35" s="22" t="str">
        <f>IF(OR($J35="",CI35=""),"",SUM(Tipppunkte!CH35:CJ35))</f>
        <v/>
      </c>
      <c r="CK35" s="66"/>
      <c r="CL35" s="67"/>
      <c r="CM35" s="22" t="str">
        <f>IF(OR($J35="",CL35=""),"",SUM(Tipppunkte!CK35:CM35))</f>
        <v/>
      </c>
      <c r="CN35" s="66"/>
      <c r="CO35" s="67"/>
      <c r="CP35" s="22" t="str">
        <f>IF(OR($J35="",CO35=""),"",SUM(Tipppunkte!CN35:CP35))</f>
        <v/>
      </c>
      <c r="CQ35" s="66"/>
      <c r="CR35" s="67"/>
      <c r="CS35" s="22" t="str">
        <f>IF(OR($J35="",CR35=""),"",SUM(Tipppunkte!CQ35:CS35))</f>
        <v/>
      </c>
      <c r="CT35" s="66"/>
      <c r="CU35" s="67"/>
      <c r="CV35" s="22" t="str">
        <f>IF(OR($J35="",CU35=""),"",SUM(Tipppunkte!CT35:CV35))</f>
        <v/>
      </c>
      <c r="CW35" s="66"/>
      <c r="CX35" s="67"/>
      <c r="CY35" s="22" t="str">
        <f>IF(OR($J35="",CX35=""),"",SUM(Tipppunkte!CW35:CY35))</f>
        <v/>
      </c>
      <c r="CZ35" s="66"/>
      <c r="DA35" s="67"/>
      <c r="DB35" s="22" t="str">
        <f>IF(OR($J35="",DA35=""),"",SUM(Tipppunkte!CZ35:DB35))</f>
        <v/>
      </c>
      <c r="DC35" s="66"/>
      <c r="DD35" s="67"/>
      <c r="DE35" s="22" t="str">
        <f>IF(OR($J35="",DD35=""),"",SUM(Tipppunkte!DC35:DE35))</f>
        <v/>
      </c>
      <c r="DF35" s="66"/>
      <c r="DG35" s="67"/>
      <c r="DH35" s="22" t="str">
        <f>IF(OR($J35="",DG35=""),"",SUM(Tipppunkte!DF35:DH35))</f>
        <v/>
      </c>
      <c r="DI35" s="66"/>
      <c r="DJ35" s="67"/>
      <c r="DK35" s="22" t="str">
        <f>IF(OR($J35="",DJ35=""),"",SUM(Tipppunkte!DI35:DK35))</f>
        <v/>
      </c>
      <c r="DL35" s="66"/>
      <c r="DM35" s="67"/>
      <c r="DN35" s="22" t="str">
        <f>IF(OR($J35="",DM35=""),"",SUM(Tipppunkte!DL35:DN35))</f>
        <v/>
      </c>
      <c r="DO35" s="66"/>
      <c r="DP35" s="67"/>
      <c r="DQ35" s="22" t="str">
        <f>IF(OR($J35="",DP35=""),"",SUM(Tipppunkte!DO35:DQ35))</f>
        <v/>
      </c>
      <c r="DR35" s="66"/>
      <c r="DS35" s="67"/>
      <c r="DT35" s="22" t="str">
        <f>IF(OR($J35="",DS35=""),"",SUM(Tipppunkte!DR35:DT35))</f>
        <v/>
      </c>
      <c r="DU35" s="66"/>
      <c r="DV35" s="67"/>
      <c r="DW35" s="22" t="str">
        <f>IF(OR($J35="",DV35=""),"",SUM(Tipppunkte!DU35:DW35))</f>
        <v/>
      </c>
      <c r="DX35" s="66"/>
      <c r="DY35" s="67"/>
      <c r="DZ35" s="22" t="str">
        <f>IF(OR($J35="",DY35=""),"",SUM(Tipppunkte!DX35:DZ35))</f>
        <v/>
      </c>
      <c r="EA35" s="66"/>
      <c r="EB35" s="67"/>
      <c r="EC35" s="22" t="str">
        <f>IF(OR($J35="",EB35=""),"",SUM(Tipppunkte!EA35:EC35))</f>
        <v/>
      </c>
      <c r="ED35" s="66"/>
      <c r="EE35" s="67"/>
      <c r="EF35" s="22" t="str">
        <f>IF(OR($J35="",EE35=""),"",SUM(Tipppunkte!ED35:EF35))</f>
        <v/>
      </c>
      <c r="EG35" s="66"/>
      <c r="EH35" s="67"/>
      <c r="EI35" s="22" t="str">
        <f>IF(OR($J35="",EH35=""),"",SUM(Tipppunkte!EG35:EI35))</f>
        <v/>
      </c>
    </row>
    <row r="36" spans="1:139">
      <c r="A36" s="300"/>
      <c r="B36" s="128">
        <f t="shared" si="0"/>
        <v>33</v>
      </c>
      <c r="C36" s="144">
        <f>Stammdaten!H73</f>
        <v>42543.75</v>
      </c>
      <c r="D36" s="161" t="str">
        <f t="shared" si="1"/>
        <v>F</v>
      </c>
      <c r="E36" s="148" t="str">
        <f>Stammdaten!F73</f>
        <v>Island</v>
      </c>
      <c r="F36" s="13" t="s">
        <v>4</v>
      </c>
      <c r="G36" s="150" t="str">
        <f>Stammdaten!G73</f>
        <v>Österreich</v>
      </c>
      <c r="H36" s="59">
        <v>2</v>
      </c>
      <c r="I36" s="13" t="s">
        <v>3</v>
      </c>
      <c r="J36" s="61">
        <v>1</v>
      </c>
      <c r="K36" s="3">
        <f t="shared" si="2"/>
        <v>3</v>
      </c>
      <c r="L36" s="1" t="s">
        <v>3</v>
      </c>
      <c r="M36" s="7">
        <f t="shared" si="3"/>
        <v>0</v>
      </c>
      <c r="N36" s="37" t="str">
        <f t="shared" si="4"/>
        <v>Island3</v>
      </c>
      <c r="O36" s="37" t="str">
        <f t="shared" si="5"/>
        <v>Österreich0</v>
      </c>
      <c r="P36" s="37" t="str">
        <f>Stammdaten!D73&amp;Stammdaten!E73</f>
        <v>6263</v>
      </c>
      <c r="Q36" s="37">
        <f t="shared" si="6"/>
        <v>1</v>
      </c>
      <c r="T36" s="66">
        <v>2</v>
      </c>
      <c r="U36" s="67">
        <v>1</v>
      </c>
      <c r="V36" s="22">
        <f>IF(OR($J36="",U36=""),"",SUM(Tipppunkte!T36:V36))</f>
        <v>3</v>
      </c>
      <c r="W36" s="66"/>
      <c r="X36" s="67"/>
      <c r="Y36" s="22" t="str">
        <f>IF(OR($J36="",X36=""),"",SUM(Tipppunkte!W36:Y36))</f>
        <v/>
      </c>
      <c r="Z36" s="66"/>
      <c r="AA36" s="67"/>
      <c r="AB36" s="22" t="str">
        <f>IF(OR($J36="",AA36=""),"",SUM(Tipppunkte!Z36:AB36))</f>
        <v/>
      </c>
      <c r="AC36" s="66"/>
      <c r="AD36" s="67"/>
      <c r="AE36" s="22" t="str">
        <f>IF(OR($J36="",AD36=""),"",SUM(Tipppunkte!AC36:AE36))</f>
        <v/>
      </c>
      <c r="AF36" s="66"/>
      <c r="AG36" s="67"/>
      <c r="AH36" s="22" t="str">
        <f>IF(OR($J36="",AG36=""),"",SUM(Tipppunkte!AF36:AH36))</f>
        <v/>
      </c>
      <c r="AI36" s="66"/>
      <c r="AJ36" s="67"/>
      <c r="AK36" s="22" t="str">
        <f>IF(OR($J36="",AJ36=""),"",SUM(Tipppunkte!AI36:AK36))</f>
        <v/>
      </c>
      <c r="AL36" s="66"/>
      <c r="AM36" s="67"/>
      <c r="AN36" s="22" t="str">
        <f>IF(OR($J36="",AM36=""),"",SUM(Tipppunkte!AL36:AN36))</f>
        <v/>
      </c>
      <c r="AO36" s="66"/>
      <c r="AP36" s="67"/>
      <c r="AQ36" s="22" t="str">
        <f>IF(OR($J36="",AP36=""),"",SUM(Tipppunkte!AO36:AQ36))</f>
        <v/>
      </c>
      <c r="AR36" s="66"/>
      <c r="AS36" s="67"/>
      <c r="AT36" s="22" t="str">
        <f>IF(OR($J36="",AS36=""),"",SUM(Tipppunkte!AR36:AT36))</f>
        <v/>
      </c>
      <c r="AU36" s="66"/>
      <c r="AV36" s="67"/>
      <c r="AW36" s="22" t="str">
        <f>IF(OR($J36="",AV36=""),"",SUM(Tipppunkte!AU36:AW36))</f>
        <v/>
      </c>
      <c r="AX36" s="66"/>
      <c r="AY36" s="67"/>
      <c r="AZ36" s="22" t="str">
        <f>IF(OR($J36="",AY36=""),"",SUM(Tipppunkte!AX36:AZ36))</f>
        <v/>
      </c>
      <c r="BA36" s="66"/>
      <c r="BB36" s="67"/>
      <c r="BC36" s="22" t="str">
        <f>IF(OR($J36="",BB36=""),"",SUM(Tipppunkte!BA36:BC36))</f>
        <v/>
      </c>
      <c r="BD36" s="66"/>
      <c r="BE36" s="67"/>
      <c r="BF36" s="22" t="str">
        <f>IF(OR($J36="",BE36=""),"",SUM(Tipppunkte!BD36:BF36))</f>
        <v/>
      </c>
      <c r="BG36" s="66"/>
      <c r="BH36" s="67"/>
      <c r="BI36" s="22" t="str">
        <f>IF(OR($J36="",BH36=""),"",SUM(Tipppunkte!BG36:BI36))</f>
        <v/>
      </c>
      <c r="BJ36" s="66"/>
      <c r="BK36" s="67"/>
      <c r="BL36" s="22" t="str">
        <f>IF(OR($J36="",BK36=""),"",SUM(Tipppunkte!BJ36:BL36))</f>
        <v/>
      </c>
      <c r="BM36" s="66"/>
      <c r="BN36" s="67"/>
      <c r="BO36" s="22" t="str">
        <f>IF(OR($J36="",BN36=""),"",SUM(Tipppunkte!BM36:BO36))</f>
        <v/>
      </c>
      <c r="BP36" s="66"/>
      <c r="BQ36" s="67"/>
      <c r="BR36" s="22" t="str">
        <f>IF(OR($J36="",BQ36=""),"",SUM(Tipppunkte!BP36:BR36))</f>
        <v/>
      </c>
      <c r="BS36" s="66"/>
      <c r="BT36" s="67"/>
      <c r="BU36" s="22" t="str">
        <f>IF(OR($J36="",BT36=""),"",SUM(Tipppunkte!BS36:BU36))</f>
        <v/>
      </c>
      <c r="BV36" s="66"/>
      <c r="BW36" s="67"/>
      <c r="BX36" s="22" t="str">
        <f>IF(OR($J36="",BW36=""),"",SUM(Tipppunkte!BV36:BX36))</f>
        <v/>
      </c>
      <c r="BY36" s="66"/>
      <c r="BZ36" s="67"/>
      <c r="CA36" s="22" t="str">
        <f>IF(OR($J36="",BZ36=""),"",SUM(Tipppunkte!BY36:CA36))</f>
        <v/>
      </c>
      <c r="CB36" s="66"/>
      <c r="CC36" s="67"/>
      <c r="CD36" s="22" t="str">
        <f>IF(OR($J36="",CC36=""),"",SUM(Tipppunkte!CB36:CD36))</f>
        <v/>
      </c>
      <c r="CE36" s="66"/>
      <c r="CF36" s="67"/>
      <c r="CG36" s="22" t="str">
        <f>IF(OR($J36="",CF36=""),"",SUM(Tipppunkte!CE36:CG36))</f>
        <v/>
      </c>
      <c r="CH36" s="66"/>
      <c r="CI36" s="67"/>
      <c r="CJ36" s="22" t="str">
        <f>IF(OR($J36="",CI36=""),"",SUM(Tipppunkte!CH36:CJ36))</f>
        <v/>
      </c>
      <c r="CK36" s="66"/>
      <c r="CL36" s="67"/>
      <c r="CM36" s="22" t="str">
        <f>IF(OR($J36="",CL36=""),"",SUM(Tipppunkte!CK36:CM36))</f>
        <v/>
      </c>
      <c r="CN36" s="66"/>
      <c r="CO36" s="67"/>
      <c r="CP36" s="22" t="str">
        <f>IF(OR($J36="",CO36=""),"",SUM(Tipppunkte!CN36:CP36))</f>
        <v/>
      </c>
      <c r="CQ36" s="66"/>
      <c r="CR36" s="67"/>
      <c r="CS36" s="22" t="str">
        <f>IF(OR($J36="",CR36=""),"",SUM(Tipppunkte!CQ36:CS36))</f>
        <v/>
      </c>
      <c r="CT36" s="66"/>
      <c r="CU36" s="67"/>
      <c r="CV36" s="22" t="str">
        <f>IF(OR($J36="",CU36=""),"",SUM(Tipppunkte!CT36:CV36))</f>
        <v/>
      </c>
      <c r="CW36" s="66"/>
      <c r="CX36" s="67"/>
      <c r="CY36" s="22" t="str">
        <f>IF(OR($J36="",CX36=""),"",SUM(Tipppunkte!CW36:CY36))</f>
        <v/>
      </c>
      <c r="CZ36" s="66"/>
      <c r="DA36" s="67"/>
      <c r="DB36" s="22" t="str">
        <f>IF(OR($J36="",DA36=""),"",SUM(Tipppunkte!CZ36:DB36))</f>
        <v/>
      </c>
      <c r="DC36" s="66"/>
      <c r="DD36" s="67"/>
      <c r="DE36" s="22" t="str">
        <f>IF(OR($J36="",DD36=""),"",SUM(Tipppunkte!DC36:DE36))</f>
        <v/>
      </c>
      <c r="DF36" s="66"/>
      <c r="DG36" s="67"/>
      <c r="DH36" s="22" t="str">
        <f>IF(OR($J36="",DG36=""),"",SUM(Tipppunkte!DF36:DH36))</f>
        <v/>
      </c>
      <c r="DI36" s="66"/>
      <c r="DJ36" s="67"/>
      <c r="DK36" s="22" t="str">
        <f>IF(OR($J36="",DJ36=""),"",SUM(Tipppunkte!DI36:DK36))</f>
        <v/>
      </c>
      <c r="DL36" s="66"/>
      <c r="DM36" s="67"/>
      <c r="DN36" s="22" t="str">
        <f>IF(OR($J36="",DM36=""),"",SUM(Tipppunkte!DL36:DN36))</f>
        <v/>
      </c>
      <c r="DO36" s="66"/>
      <c r="DP36" s="67"/>
      <c r="DQ36" s="22" t="str">
        <f>IF(OR($J36="",DP36=""),"",SUM(Tipppunkte!DO36:DQ36))</f>
        <v/>
      </c>
      <c r="DR36" s="66"/>
      <c r="DS36" s="67"/>
      <c r="DT36" s="22" t="str">
        <f>IF(OR($J36="",DS36=""),"",SUM(Tipppunkte!DR36:DT36))</f>
        <v/>
      </c>
      <c r="DU36" s="66"/>
      <c r="DV36" s="67"/>
      <c r="DW36" s="22" t="str">
        <f>IF(OR($J36="",DV36=""),"",SUM(Tipppunkte!DU36:DW36))</f>
        <v/>
      </c>
      <c r="DX36" s="66"/>
      <c r="DY36" s="67"/>
      <c r="DZ36" s="22" t="str">
        <f>IF(OR($J36="",DY36=""),"",SUM(Tipppunkte!DX36:DZ36))</f>
        <v/>
      </c>
      <c r="EA36" s="66"/>
      <c r="EB36" s="67"/>
      <c r="EC36" s="22" t="str">
        <f>IF(OR($J36="",EB36=""),"",SUM(Tipppunkte!EA36:EC36))</f>
        <v/>
      </c>
      <c r="ED36" s="66"/>
      <c r="EE36" s="67"/>
      <c r="EF36" s="22" t="str">
        <f>IF(OR($J36="",EE36=""),"",SUM(Tipppunkte!ED36:EF36))</f>
        <v/>
      </c>
      <c r="EG36" s="66"/>
      <c r="EH36" s="67"/>
      <c r="EI36" s="22" t="str">
        <f>IF(OR($J36="",EH36=""),"",SUM(Tipppunkte!EG36:EI36))</f>
        <v/>
      </c>
    </row>
    <row r="37" spans="1:139">
      <c r="A37" s="300"/>
      <c r="B37" s="128">
        <f t="shared" si="0"/>
        <v>34</v>
      </c>
      <c r="C37" s="144">
        <f>Stammdaten!H74</f>
        <v>42543.75</v>
      </c>
      <c r="D37" s="161" t="str">
        <f t="shared" si="1"/>
        <v>F</v>
      </c>
      <c r="E37" s="148" t="str">
        <f>Stammdaten!F74</f>
        <v>Ungarn</v>
      </c>
      <c r="F37" s="13" t="s">
        <v>4</v>
      </c>
      <c r="G37" s="150" t="str">
        <f>Stammdaten!G74</f>
        <v>Portugal</v>
      </c>
      <c r="H37" s="59">
        <v>3</v>
      </c>
      <c r="I37" s="13" t="s">
        <v>3</v>
      </c>
      <c r="J37" s="61">
        <v>3</v>
      </c>
      <c r="K37" s="3">
        <f t="shared" si="2"/>
        <v>1</v>
      </c>
      <c r="L37" s="1" t="s">
        <v>3</v>
      </c>
      <c r="M37" s="7">
        <f t="shared" si="3"/>
        <v>1</v>
      </c>
      <c r="N37" s="37" t="str">
        <f t="shared" si="4"/>
        <v>Ungarn1</v>
      </c>
      <c r="O37" s="37" t="str">
        <f t="shared" si="5"/>
        <v>Portugal1</v>
      </c>
      <c r="P37" s="37" t="str">
        <f>Stammdaten!D74&amp;Stammdaten!E74</f>
        <v>6461</v>
      </c>
      <c r="Q37" s="37">
        <f t="shared" si="6"/>
        <v>0</v>
      </c>
      <c r="T37" s="66">
        <v>2</v>
      </c>
      <c r="U37" s="67">
        <v>1</v>
      </c>
      <c r="V37" s="22">
        <f>IF(OR($J37="",U37=""),"",SUM(Tipppunkte!T37:V37))</f>
        <v>0</v>
      </c>
      <c r="W37" s="66"/>
      <c r="X37" s="67"/>
      <c r="Y37" s="22" t="str">
        <f>IF(OR($J37="",X37=""),"",SUM(Tipppunkte!W37:Y37))</f>
        <v/>
      </c>
      <c r="Z37" s="66"/>
      <c r="AA37" s="67"/>
      <c r="AB37" s="22" t="str">
        <f>IF(OR($J37="",AA37=""),"",SUM(Tipppunkte!Z37:AB37))</f>
        <v/>
      </c>
      <c r="AC37" s="66"/>
      <c r="AD37" s="67"/>
      <c r="AE37" s="22" t="str">
        <f>IF(OR($J37="",AD37=""),"",SUM(Tipppunkte!AC37:AE37))</f>
        <v/>
      </c>
      <c r="AF37" s="66"/>
      <c r="AG37" s="67"/>
      <c r="AH37" s="22" t="str">
        <f>IF(OR($J37="",AG37=""),"",SUM(Tipppunkte!AF37:AH37))</f>
        <v/>
      </c>
      <c r="AI37" s="66"/>
      <c r="AJ37" s="67"/>
      <c r="AK37" s="22" t="str">
        <f>IF(OR($J37="",AJ37=""),"",SUM(Tipppunkte!AI37:AK37))</f>
        <v/>
      </c>
      <c r="AL37" s="66"/>
      <c r="AM37" s="67"/>
      <c r="AN37" s="22" t="str">
        <f>IF(OR($J37="",AM37=""),"",SUM(Tipppunkte!AL37:AN37))</f>
        <v/>
      </c>
      <c r="AO37" s="66"/>
      <c r="AP37" s="67"/>
      <c r="AQ37" s="22" t="str">
        <f>IF(OR($J37="",AP37=""),"",SUM(Tipppunkte!AO37:AQ37))</f>
        <v/>
      </c>
      <c r="AR37" s="66"/>
      <c r="AS37" s="67"/>
      <c r="AT37" s="22" t="str">
        <f>IF(OR($J37="",AS37=""),"",SUM(Tipppunkte!AR37:AT37))</f>
        <v/>
      </c>
      <c r="AU37" s="66"/>
      <c r="AV37" s="67"/>
      <c r="AW37" s="22" t="str">
        <f>IF(OR($J37="",AV37=""),"",SUM(Tipppunkte!AU37:AW37))</f>
        <v/>
      </c>
      <c r="AX37" s="66"/>
      <c r="AY37" s="67"/>
      <c r="AZ37" s="22" t="str">
        <f>IF(OR($J37="",AY37=""),"",SUM(Tipppunkte!AX37:AZ37))</f>
        <v/>
      </c>
      <c r="BA37" s="66"/>
      <c r="BB37" s="67"/>
      <c r="BC37" s="22" t="str">
        <f>IF(OR($J37="",BB37=""),"",SUM(Tipppunkte!BA37:BC37))</f>
        <v/>
      </c>
      <c r="BD37" s="66"/>
      <c r="BE37" s="67"/>
      <c r="BF37" s="22" t="str">
        <f>IF(OR($J37="",BE37=""),"",SUM(Tipppunkte!BD37:BF37))</f>
        <v/>
      </c>
      <c r="BG37" s="66"/>
      <c r="BH37" s="67"/>
      <c r="BI37" s="22" t="str">
        <f>IF(OR($J37="",BH37=""),"",SUM(Tipppunkte!BG37:BI37))</f>
        <v/>
      </c>
      <c r="BJ37" s="66"/>
      <c r="BK37" s="67"/>
      <c r="BL37" s="22" t="str">
        <f>IF(OR($J37="",BK37=""),"",SUM(Tipppunkte!BJ37:BL37))</f>
        <v/>
      </c>
      <c r="BM37" s="66"/>
      <c r="BN37" s="67"/>
      <c r="BO37" s="22" t="str">
        <f>IF(OR($J37="",BN37=""),"",SUM(Tipppunkte!BM37:BO37))</f>
        <v/>
      </c>
      <c r="BP37" s="66"/>
      <c r="BQ37" s="67"/>
      <c r="BR37" s="22" t="str">
        <f>IF(OR($J37="",BQ37=""),"",SUM(Tipppunkte!BP37:BR37))</f>
        <v/>
      </c>
      <c r="BS37" s="66"/>
      <c r="BT37" s="67"/>
      <c r="BU37" s="22" t="str">
        <f>IF(OR($J37="",BT37=""),"",SUM(Tipppunkte!BS37:BU37))</f>
        <v/>
      </c>
      <c r="BV37" s="66"/>
      <c r="BW37" s="67"/>
      <c r="BX37" s="22" t="str">
        <f>IF(OR($J37="",BW37=""),"",SUM(Tipppunkte!BV37:BX37))</f>
        <v/>
      </c>
      <c r="BY37" s="66"/>
      <c r="BZ37" s="67"/>
      <c r="CA37" s="22" t="str">
        <f>IF(OR($J37="",BZ37=""),"",SUM(Tipppunkte!BY37:CA37))</f>
        <v/>
      </c>
      <c r="CB37" s="66"/>
      <c r="CC37" s="67"/>
      <c r="CD37" s="22" t="str">
        <f>IF(OR($J37="",CC37=""),"",SUM(Tipppunkte!CB37:CD37))</f>
        <v/>
      </c>
      <c r="CE37" s="66"/>
      <c r="CF37" s="67"/>
      <c r="CG37" s="22" t="str">
        <f>IF(OR($J37="",CF37=""),"",SUM(Tipppunkte!CE37:CG37))</f>
        <v/>
      </c>
      <c r="CH37" s="66"/>
      <c r="CI37" s="67"/>
      <c r="CJ37" s="22" t="str">
        <f>IF(OR($J37="",CI37=""),"",SUM(Tipppunkte!CH37:CJ37))</f>
        <v/>
      </c>
      <c r="CK37" s="66"/>
      <c r="CL37" s="67"/>
      <c r="CM37" s="22" t="str">
        <f>IF(OR($J37="",CL37=""),"",SUM(Tipppunkte!CK37:CM37))</f>
        <v/>
      </c>
      <c r="CN37" s="66"/>
      <c r="CO37" s="67"/>
      <c r="CP37" s="22" t="str">
        <f>IF(OR($J37="",CO37=""),"",SUM(Tipppunkte!CN37:CP37))</f>
        <v/>
      </c>
      <c r="CQ37" s="66"/>
      <c r="CR37" s="67"/>
      <c r="CS37" s="22" t="str">
        <f>IF(OR($J37="",CR37=""),"",SUM(Tipppunkte!CQ37:CS37))</f>
        <v/>
      </c>
      <c r="CT37" s="66"/>
      <c r="CU37" s="67"/>
      <c r="CV37" s="22" t="str">
        <f>IF(OR($J37="",CU37=""),"",SUM(Tipppunkte!CT37:CV37))</f>
        <v/>
      </c>
      <c r="CW37" s="66"/>
      <c r="CX37" s="67"/>
      <c r="CY37" s="22" t="str">
        <f>IF(OR($J37="",CX37=""),"",SUM(Tipppunkte!CW37:CY37))</f>
        <v/>
      </c>
      <c r="CZ37" s="66"/>
      <c r="DA37" s="67"/>
      <c r="DB37" s="22" t="str">
        <f>IF(OR($J37="",DA37=""),"",SUM(Tipppunkte!CZ37:DB37))</f>
        <v/>
      </c>
      <c r="DC37" s="66"/>
      <c r="DD37" s="67"/>
      <c r="DE37" s="22" t="str">
        <f>IF(OR($J37="",DD37=""),"",SUM(Tipppunkte!DC37:DE37))</f>
        <v/>
      </c>
      <c r="DF37" s="66"/>
      <c r="DG37" s="67"/>
      <c r="DH37" s="22" t="str">
        <f>IF(OR($J37="",DG37=""),"",SUM(Tipppunkte!DF37:DH37))</f>
        <v/>
      </c>
      <c r="DI37" s="66"/>
      <c r="DJ37" s="67"/>
      <c r="DK37" s="22" t="str">
        <f>IF(OR($J37="",DJ37=""),"",SUM(Tipppunkte!DI37:DK37))</f>
        <v/>
      </c>
      <c r="DL37" s="66"/>
      <c r="DM37" s="67"/>
      <c r="DN37" s="22" t="str">
        <f>IF(OR($J37="",DM37=""),"",SUM(Tipppunkte!DL37:DN37))</f>
        <v/>
      </c>
      <c r="DO37" s="66"/>
      <c r="DP37" s="67"/>
      <c r="DQ37" s="22" t="str">
        <f>IF(OR($J37="",DP37=""),"",SUM(Tipppunkte!DO37:DQ37))</f>
        <v/>
      </c>
      <c r="DR37" s="66"/>
      <c r="DS37" s="67"/>
      <c r="DT37" s="22" t="str">
        <f>IF(OR($J37="",DS37=""),"",SUM(Tipppunkte!DR37:DT37))</f>
        <v/>
      </c>
      <c r="DU37" s="66"/>
      <c r="DV37" s="67"/>
      <c r="DW37" s="22" t="str">
        <f>IF(OR($J37="",DV37=""),"",SUM(Tipppunkte!DU37:DW37))</f>
        <v/>
      </c>
      <c r="DX37" s="66"/>
      <c r="DY37" s="67"/>
      <c r="DZ37" s="22" t="str">
        <f>IF(OR($J37="",DY37=""),"",SUM(Tipppunkte!DX37:DZ37))</f>
        <v/>
      </c>
      <c r="EA37" s="66"/>
      <c r="EB37" s="67"/>
      <c r="EC37" s="22" t="str">
        <f>IF(OR($J37="",EB37=""),"",SUM(Tipppunkte!EA37:EC37))</f>
        <v/>
      </c>
      <c r="ED37" s="66"/>
      <c r="EE37" s="67"/>
      <c r="EF37" s="22" t="str">
        <f>IF(OR($J37="",EE37=""),"",SUM(Tipppunkte!ED37:EF37))</f>
        <v/>
      </c>
      <c r="EG37" s="66"/>
      <c r="EH37" s="67"/>
      <c r="EI37" s="22" t="str">
        <f>IF(OR($J37="",EH37=""),"",SUM(Tipppunkte!EG37:EI37))</f>
        <v/>
      </c>
    </row>
    <row r="38" spans="1:139">
      <c r="A38" s="300"/>
      <c r="B38" s="128">
        <f t="shared" si="0"/>
        <v>35</v>
      </c>
      <c r="C38" s="144">
        <f>Stammdaten!H75</f>
        <v>42543.875</v>
      </c>
      <c r="D38" s="161" t="str">
        <f t="shared" si="1"/>
        <v>E</v>
      </c>
      <c r="E38" s="148" t="str">
        <f>Stammdaten!F75</f>
        <v>Italien</v>
      </c>
      <c r="F38" s="13" t="s">
        <v>4</v>
      </c>
      <c r="G38" s="150" t="str">
        <f>Stammdaten!G75</f>
        <v>Irland</v>
      </c>
      <c r="H38" s="59">
        <v>1</v>
      </c>
      <c r="I38" s="13" t="s">
        <v>3</v>
      </c>
      <c r="J38" s="61">
        <v>2</v>
      </c>
      <c r="K38" s="3">
        <f t="shared" si="2"/>
        <v>0</v>
      </c>
      <c r="L38" s="1" t="s">
        <v>3</v>
      </c>
      <c r="M38" s="7">
        <f t="shared" si="3"/>
        <v>3</v>
      </c>
      <c r="N38" s="37" t="str">
        <f t="shared" si="4"/>
        <v>Italien0</v>
      </c>
      <c r="O38" s="37" t="str">
        <f t="shared" si="5"/>
        <v>Irland3</v>
      </c>
      <c r="P38" s="37" t="str">
        <f>Stammdaten!D75&amp;Stammdaten!E75</f>
        <v>5253</v>
      </c>
      <c r="Q38" s="37">
        <f t="shared" si="6"/>
        <v>2</v>
      </c>
      <c r="T38" s="66">
        <v>1</v>
      </c>
      <c r="U38" s="67">
        <v>1</v>
      </c>
      <c r="V38" s="22">
        <f>IF(OR($J38="",U38=""),"",SUM(Tipppunkte!T38:V38))</f>
        <v>0</v>
      </c>
      <c r="W38" s="66"/>
      <c r="X38" s="67"/>
      <c r="Y38" s="22" t="str">
        <f>IF(OR($J38="",X38=""),"",SUM(Tipppunkte!W38:Y38))</f>
        <v/>
      </c>
      <c r="Z38" s="66"/>
      <c r="AA38" s="67"/>
      <c r="AB38" s="22" t="str">
        <f>IF(OR($J38="",AA38=""),"",SUM(Tipppunkte!Z38:AB38))</f>
        <v/>
      </c>
      <c r="AC38" s="66"/>
      <c r="AD38" s="67"/>
      <c r="AE38" s="22" t="str">
        <f>IF(OR($J38="",AD38=""),"",SUM(Tipppunkte!AC38:AE38))</f>
        <v/>
      </c>
      <c r="AF38" s="66"/>
      <c r="AG38" s="67"/>
      <c r="AH38" s="22" t="str">
        <f>IF(OR($J38="",AG38=""),"",SUM(Tipppunkte!AF38:AH38))</f>
        <v/>
      </c>
      <c r="AI38" s="66"/>
      <c r="AJ38" s="67"/>
      <c r="AK38" s="22" t="str">
        <f>IF(OR($J38="",AJ38=""),"",SUM(Tipppunkte!AI38:AK38))</f>
        <v/>
      </c>
      <c r="AL38" s="66"/>
      <c r="AM38" s="67"/>
      <c r="AN38" s="22" t="str">
        <f>IF(OR($J38="",AM38=""),"",SUM(Tipppunkte!AL38:AN38))</f>
        <v/>
      </c>
      <c r="AO38" s="66"/>
      <c r="AP38" s="67"/>
      <c r="AQ38" s="22" t="str">
        <f>IF(OR($J38="",AP38=""),"",SUM(Tipppunkte!AO38:AQ38))</f>
        <v/>
      </c>
      <c r="AR38" s="66"/>
      <c r="AS38" s="67"/>
      <c r="AT38" s="22" t="str">
        <f>IF(OR($J38="",AS38=""),"",SUM(Tipppunkte!AR38:AT38))</f>
        <v/>
      </c>
      <c r="AU38" s="66"/>
      <c r="AV38" s="67"/>
      <c r="AW38" s="22" t="str">
        <f>IF(OR($J38="",AV38=""),"",SUM(Tipppunkte!AU38:AW38))</f>
        <v/>
      </c>
      <c r="AX38" s="66"/>
      <c r="AY38" s="67"/>
      <c r="AZ38" s="22" t="str">
        <f>IF(OR($J38="",AY38=""),"",SUM(Tipppunkte!AX38:AZ38))</f>
        <v/>
      </c>
      <c r="BA38" s="66"/>
      <c r="BB38" s="67"/>
      <c r="BC38" s="22" t="str">
        <f>IF(OR($J38="",BB38=""),"",SUM(Tipppunkte!BA38:BC38))</f>
        <v/>
      </c>
      <c r="BD38" s="66"/>
      <c r="BE38" s="67"/>
      <c r="BF38" s="22" t="str">
        <f>IF(OR($J38="",BE38=""),"",SUM(Tipppunkte!BD38:BF38))</f>
        <v/>
      </c>
      <c r="BG38" s="66"/>
      <c r="BH38" s="67"/>
      <c r="BI38" s="22" t="str">
        <f>IF(OR($J38="",BH38=""),"",SUM(Tipppunkte!BG38:BI38))</f>
        <v/>
      </c>
      <c r="BJ38" s="66"/>
      <c r="BK38" s="67"/>
      <c r="BL38" s="22" t="str">
        <f>IF(OR($J38="",BK38=""),"",SUM(Tipppunkte!BJ38:BL38))</f>
        <v/>
      </c>
      <c r="BM38" s="66"/>
      <c r="BN38" s="67"/>
      <c r="BO38" s="22" t="str">
        <f>IF(OR($J38="",BN38=""),"",SUM(Tipppunkte!BM38:BO38))</f>
        <v/>
      </c>
      <c r="BP38" s="66"/>
      <c r="BQ38" s="67"/>
      <c r="BR38" s="22" t="str">
        <f>IF(OR($J38="",BQ38=""),"",SUM(Tipppunkte!BP38:BR38))</f>
        <v/>
      </c>
      <c r="BS38" s="66"/>
      <c r="BT38" s="67"/>
      <c r="BU38" s="22" t="str">
        <f>IF(OR($J38="",BT38=""),"",SUM(Tipppunkte!BS38:BU38))</f>
        <v/>
      </c>
      <c r="BV38" s="66"/>
      <c r="BW38" s="67"/>
      <c r="BX38" s="22" t="str">
        <f>IF(OR($J38="",BW38=""),"",SUM(Tipppunkte!BV38:BX38))</f>
        <v/>
      </c>
      <c r="BY38" s="66"/>
      <c r="BZ38" s="67"/>
      <c r="CA38" s="22" t="str">
        <f>IF(OR($J38="",BZ38=""),"",SUM(Tipppunkte!BY38:CA38))</f>
        <v/>
      </c>
      <c r="CB38" s="66"/>
      <c r="CC38" s="67"/>
      <c r="CD38" s="22" t="str">
        <f>IF(OR($J38="",CC38=""),"",SUM(Tipppunkte!CB38:CD38))</f>
        <v/>
      </c>
      <c r="CE38" s="66"/>
      <c r="CF38" s="67"/>
      <c r="CG38" s="22" t="str">
        <f>IF(OR($J38="",CF38=""),"",SUM(Tipppunkte!CE38:CG38))</f>
        <v/>
      </c>
      <c r="CH38" s="66"/>
      <c r="CI38" s="67"/>
      <c r="CJ38" s="22" t="str">
        <f>IF(OR($J38="",CI38=""),"",SUM(Tipppunkte!CH38:CJ38))</f>
        <v/>
      </c>
      <c r="CK38" s="66"/>
      <c r="CL38" s="67"/>
      <c r="CM38" s="22" t="str">
        <f>IF(OR($J38="",CL38=""),"",SUM(Tipppunkte!CK38:CM38))</f>
        <v/>
      </c>
      <c r="CN38" s="66"/>
      <c r="CO38" s="67"/>
      <c r="CP38" s="22" t="str">
        <f>IF(OR($J38="",CO38=""),"",SUM(Tipppunkte!CN38:CP38))</f>
        <v/>
      </c>
      <c r="CQ38" s="66"/>
      <c r="CR38" s="67"/>
      <c r="CS38" s="22" t="str">
        <f>IF(OR($J38="",CR38=""),"",SUM(Tipppunkte!CQ38:CS38))</f>
        <v/>
      </c>
      <c r="CT38" s="66"/>
      <c r="CU38" s="67"/>
      <c r="CV38" s="22" t="str">
        <f>IF(OR($J38="",CU38=""),"",SUM(Tipppunkte!CT38:CV38))</f>
        <v/>
      </c>
      <c r="CW38" s="66"/>
      <c r="CX38" s="67"/>
      <c r="CY38" s="22" t="str">
        <f>IF(OR($J38="",CX38=""),"",SUM(Tipppunkte!CW38:CY38))</f>
        <v/>
      </c>
      <c r="CZ38" s="66"/>
      <c r="DA38" s="67"/>
      <c r="DB38" s="22" t="str">
        <f>IF(OR($J38="",DA38=""),"",SUM(Tipppunkte!CZ38:DB38))</f>
        <v/>
      </c>
      <c r="DC38" s="66"/>
      <c r="DD38" s="67"/>
      <c r="DE38" s="22" t="str">
        <f>IF(OR($J38="",DD38=""),"",SUM(Tipppunkte!DC38:DE38))</f>
        <v/>
      </c>
      <c r="DF38" s="66"/>
      <c r="DG38" s="67"/>
      <c r="DH38" s="22" t="str">
        <f>IF(OR($J38="",DG38=""),"",SUM(Tipppunkte!DF38:DH38))</f>
        <v/>
      </c>
      <c r="DI38" s="66"/>
      <c r="DJ38" s="67"/>
      <c r="DK38" s="22" t="str">
        <f>IF(OR($J38="",DJ38=""),"",SUM(Tipppunkte!DI38:DK38))</f>
        <v/>
      </c>
      <c r="DL38" s="66"/>
      <c r="DM38" s="67"/>
      <c r="DN38" s="22" t="str">
        <f>IF(OR($J38="",DM38=""),"",SUM(Tipppunkte!DL38:DN38))</f>
        <v/>
      </c>
      <c r="DO38" s="66"/>
      <c r="DP38" s="67"/>
      <c r="DQ38" s="22" t="str">
        <f>IF(OR($J38="",DP38=""),"",SUM(Tipppunkte!DO38:DQ38))</f>
        <v/>
      </c>
      <c r="DR38" s="66"/>
      <c r="DS38" s="67"/>
      <c r="DT38" s="22" t="str">
        <f>IF(OR($J38="",DS38=""),"",SUM(Tipppunkte!DR38:DT38))</f>
        <v/>
      </c>
      <c r="DU38" s="66"/>
      <c r="DV38" s="67"/>
      <c r="DW38" s="22" t="str">
        <f>IF(OR($J38="",DV38=""),"",SUM(Tipppunkte!DU38:DW38))</f>
        <v/>
      </c>
      <c r="DX38" s="66"/>
      <c r="DY38" s="67"/>
      <c r="DZ38" s="22" t="str">
        <f>IF(OR($J38="",DY38=""),"",SUM(Tipppunkte!DX38:DZ38))</f>
        <v/>
      </c>
      <c r="EA38" s="66"/>
      <c r="EB38" s="67"/>
      <c r="EC38" s="22" t="str">
        <f>IF(OR($J38="",EB38=""),"",SUM(Tipppunkte!EA38:EC38))</f>
        <v/>
      </c>
      <c r="ED38" s="66"/>
      <c r="EE38" s="67"/>
      <c r="EF38" s="22" t="str">
        <f>IF(OR($J38="",EE38=""),"",SUM(Tipppunkte!ED38:EF38))</f>
        <v/>
      </c>
      <c r="EG38" s="66"/>
      <c r="EH38" s="67"/>
      <c r="EI38" s="22" t="str">
        <f>IF(OR($J38="",EH38=""),"",SUM(Tipppunkte!EG38:EI38))</f>
        <v/>
      </c>
    </row>
    <row r="39" spans="1:139" ht="13.5" thickBot="1">
      <c r="A39" s="300"/>
      <c r="B39" s="129">
        <f t="shared" si="0"/>
        <v>36</v>
      </c>
      <c r="C39" s="145">
        <f>Stammdaten!H76</f>
        <v>42543.875</v>
      </c>
      <c r="D39" s="162" t="str">
        <f t="shared" si="1"/>
        <v>E</v>
      </c>
      <c r="E39" s="149" t="str">
        <f>Stammdaten!F76</f>
        <v>Schweden</v>
      </c>
      <c r="F39" s="15" t="s">
        <v>4</v>
      </c>
      <c r="G39" s="151" t="str">
        <f>Stammdaten!G76</f>
        <v>Belgien</v>
      </c>
      <c r="H39" s="60">
        <v>0</v>
      </c>
      <c r="I39" s="15" t="s">
        <v>3</v>
      </c>
      <c r="J39" s="62">
        <v>1</v>
      </c>
      <c r="K39" s="3">
        <f t="shared" si="2"/>
        <v>0</v>
      </c>
      <c r="L39" s="1" t="s">
        <v>3</v>
      </c>
      <c r="M39" s="7">
        <f t="shared" si="3"/>
        <v>3</v>
      </c>
      <c r="N39" s="37" t="str">
        <f t="shared" si="4"/>
        <v>Schweden0</v>
      </c>
      <c r="O39" s="37" t="str">
        <f t="shared" si="5"/>
        <v>Belgien3</v>
      </c>
      <c r="P39" s="37" t="str">
        <f>Stammdaten!D76&amp;Stammdaten!E76</f>
        <v>5451</v>
      </c>
      <c r="Q39" s="37">
        <f t="shared" si="6"/>
        <v>2</v>
      </c>
      <c r="T39" s="68">
        <v>2</v>
      </c>
      <c r="U39" s="69">
        <v>2</v>
      </c>
      <c r="V39" s="24">
        <f>IF(OR($J39="",U39=""),"",SUM(Tipppunkte!T39:V39))</f>
        <v>0</v>
      </c>
      <c r="W39" s="68"/>
      <c r="X39" s="69"/>
      <c r="Y39" s="24" t="str">
        <f>IF(OR($J39="",X39=""),"",SUM(Tipppunkte!W39:Y39))</f>
        <v/>
      </c>
      <c r="Z39" s="68"/>
      <c r="AA39" s="69"/>
      <c r="AB39" s="24" t="str">
        <f>IF(OR($J39="",AA39=""),"",SUM(Tipppunkte!Z39:AB39))</f>
        <v/>
      </c>
      <c r="AC39" s="68"/>
      <c r="AD39" s="69"/>
      <c r="AE39" s="24" t="str">
        <f>IF(OR($J39="",AD39=""),"",SUM(Tipppunkte!AC39:AE39))</f>
        <v/>
      </c>
      <c r="AF39" s="68"/>
      <c r="AG39" s="69"/>
      <c r="AH39" s="24" t="str">
        <f>IF(OR($J39="",AG39=""),"",SUM(Tipppunkte!AF39:AH39))</f>
        <v/>
      </c>
      <c r="AI39" s="68"/>
      <c r="AJ39" s="69"/>
      <c r="AK39" s="24" t="str">
        <f>IF(OR($J39="",AJ39=""),"",SUM(Tipppunkte!AI39:AK39))</f>
        <v/>
      </c>
      <c r="AL39" s="68"/>
      <c r="AM39" s="69"/>
      <c r="AN39" s="24" t="str">
        <f>IF(OR($J39="",AM39=""),"",SUM(Tipppunkte!AL39:AN39))</f>
        <v/>
      </c>
      <c r="AO39" s="68"/>
      <c r="AP39" s="69"/>
      <c r="AQ39" s="24" t="str">
        <f>IF(OR($J39="",AP39=""),"",SUM(Tipppunkte!AO39:AQ39))</f>
        <v/>
      </c>
      <c r="AR39" s="68"/>
      <c r="AS39" s="69"/>
      <c r="AT39" s="24" t="str">
        <f>IF(OR($J39="",AS39=""),"",SUM(Tipppunkte!AR39:AT39))</f>
        <v/>
      </c>
      <c r="AU39" s="68"/>
      <c r="AV39" s="69"/>
      <c r="AW39" s="24" t="str">
        <f>IF(OR($J39="",AV39=""),"",SUM(Tipppunkte!AU39:AW39))</f>
        <v/>
      </c>
      <c r="AX39" s="68"/>
      <c r="AY39" s="69"/>
      <c r="AZ39" s="24" t="str">
        <f>IF(OR($J39="",AY39=""),"",SUM(Tipppunkte!AX39:AZ39))</f>
        <v/>
      </c>
      <c r="BA39" s="68"/>
      <c r="BB39" s="69"/>
      <c r="BC39" s="24" t="str">
        <f>IF(OR($J39="",BB39=""),"",SUM(Tipppunkte!BA39:BC39))</f>
        <v/>
      </c>
      <c r="BD39" s="68"/>
      <c r="BE39" s="69"/>
      <c r="BF39" s="24" t="str">
        <f>IF(OR($J39="",BE39=""),"",SUM(Tipppunkte!BD39:BF39))</f>
        <v/>
      </c>
      <c r="BG39" s="68"/>
      <c r="BH39" s="69"/>
      <c r="BI39" s="24" t="str">
        <f>IF(OR($J39="",BH39=""),"",SUM(Tipppunkte!BG39:BI39))</f>
        <v/>
      </c>
      <c r="BJ39" s="68"/>
      <c r="BK39" s="69"/>
      <c r="BL39" s="24" t="str">
        <f>IF(OR($J39="",BK39=""),"",SUM(Tipppunkte!BJ39:BL39))</f>
        <v/>
      </c>
      <c r="BM39" s="68"/>
      <c r="BN39" s="69"/>
      <c r="BO39" s="24" t="str">
        <f>IF(OR($J39="",BN39=""),"",SUM(Tipppunkte!BM39:BO39))</f>
        <v/>
      </c>
      <c r="BP39" s="68"/>
      <c r="BQ39" s="69"/>
      <c r="BR39" s="24" t="str">
        <f>IF(OR($J39="",BQ39=""),"",SUM(Tipppunkte!BP39:BR39))</f>
        <v/>
      </c>
      <c r="BS39" s="68"/>
      <c r="BT39" s="69"/>
      <c r="BU39" s="24" t="str">
        <f>IF(OR($J39="",BT39=""),"",SUM(Tipppunkte!BS39:BU39))</f>
        <v/>
      </c>
      <c r="BV39" s="68"/>
      <c r="BW39" s="69"/>
      <c r="BX39" s="24" t="str">
        <f>IF(OR($J39="",BW39=""),"",SUM(Tipppunkte!BV39:BX39))</f>
        <v/>
      </c>
      <c r="BY39" s="68"/>
      <c r="BZ39" s="69"/>
      <c r="CA39" s="24" t="str">
        <f>IF(OR($J39="",BZ39=""),"",SUM(Tipppunkte!BY39:CA39))</f>
        <v/>
      </c>
      <c r="CB39" s="68"/>
      <c r="CC39" s="69"/>
      <c r="CD39" s="24" t="str">
        <f>IF(OR($J39="",CC39=""),"",SUM(Tipppunkte!CB39:CD39))</f>
        <v/>
      </c>
      <c r="CE39" s="68"/>
      <c r="CF39" s="69"/>
      <c r="CG39" s="24" t="str">
        <f>IF(OR($J39="",CF39=""),"",SUM(Tipppunkte!CE39:CG39))</f>
        <v/>
      </c>
      <c r="CH39" s="68"/>
      <c r="CI39" s="69"/>
      <c r="CJ39" s="24" t="str">
        <f>IF(OR($J39="",CI39=""),"",SUM(Tipppunkte!CH39:CJ39))</f>
        <v/>
      </c>
      <c r="CK39" s="68"/>
      <c r="CL39" s="69"/>
      <c r="CM39" s="24" t="str">
        <f>IF(OR($J39="",CL39=""),"",SUM(Tipppunkte!CK39:CM39))</f>
        <v/>
      </c>
      <c r="CN39" s="68"/>
      <c r="CO39" s="69"/>
      <c r="CP39" s="24" t="str">
        <f>IF(OR($J39="",CO39=""),"",SUM(Tipppunkte!CN39:CP39))</f>
        <v/>
      </c>
      <c r="CQ39" s="68"/>
      <c r="CR39" s="69"/>
      <c r="CS39" s="24" t="str">
        <f>IF(OR($J39="",CR39=""),"",SUM(Tipppunkte!CQ39:CS39))</f>
        <v/>
      </c>
      <c r="CT39" s="68"/>
      <c r="CU39" s="69"/>
      <c r="CV39" s="24" t="str">
        <f>IF(OR($J39="",CU39=""),"",SUM(Tipppunkte!CT39:CV39))</f>
        <v/>
      </c>
      <c r="CW39" s="68"/>
      <c r="CX39" s="69"/>
      <c r="CY39" s="24" t="str">
        <f>IF(OR($J39="",CX39=""),"",SUM(Tipppunkte!CW39:CY39))</f>
        <v/>
      </c>
      <c r="CZ39" s="68"/>
      <c r="DA39" s="69"/>
      <c r="DB39" s="24" t="str">
        <f>IF(OR($J39="",DA39=""),"",SUM(Tipppunkte!CZ39:DB39))</f>
        <v/>
      </c>
      <c r="DC39" s="68"/>
      <c r="DD39" s="69"/>
      <c r="DE39" s="24" t="str">
        <f>IF(OR($J39="",DD39=""),"",SUM(Tipppunkte!DC39:DE39))</f>
        <v/>
      </c>
      <c r="DF39" s="68"/>
      <c r="DG39" s="69"/>
      <c r="DH39" s="24" t="str">
        <f>IF(OR($J39="",DG39=""),"",SUM(Tipppunkte!DF39:DH39))</f>
        <v/>
      </c>
      <c r="DI39" s="68"/>
      <c r="DJ39" s="69"/>
      <c r="DK39" s="24" t="str">
        <f>IF(OR($J39="",DJ39=""),"",SUM(Tipppunkte!DI39:DK39))</f>
        <v/>
      </c>
      <c r="DL39" s="68"/>
      <c r="DM39" s="69"/>
      <c r="DN39" s="24" t="str">
        <f>IF(OR($J39="",DM39=""),"",SUM(Tipppunkte!DL39:DN39))</f>
        <v/>
      </c>
      <c r="DO39" s="68"/>
      <c r="DP39" s="69"/>
      <c r="DQ39" s="24" t="str">
        <f>IF(OR($J39="",DP39=""),"",SUM(Tipppunkte!DO39:DQ39))</f>
        <v/>
      </c>
      <c r="DR39" s="68"/>
      <c r="DS39" s="69"/>
      <c r="DT39" s="24" t="str">
        <f>IF(OR($J39="",DS39=""),"",SUM(Tipppunkte!DR39:DT39))</f>
        <v/>
      </c>
      <c r="DU39" s="68"/>
      <c r="DV39" s="69"/>
      <c r="DW39" s="24" t="str">
        <f>IF(OR($J39="",DV39=""),"",SUM(Tipppunkte!DU39:DW39))</f>
        <v/>
      </c>
      <c r="DX39" s="68"/>
      <c r="DY39" s="69"/>
      <c r="DZ39" s="24" t="str">
        <f>IF(OR($J39="",DY39=""),"",SUM(Tipppunkte!DX39:DZ39))</f>
        <v/>
      </c>
      <c r="EA39" s="68"/>
      <c r="EB39" s="69"/>
      <c r="EC39" s="24" t="str">
        <f>IF(OR($J39="",EB39=""),"",SUM(Tipppunkte!EA39:EC39))</f>
        <v/>
      </c>
      <c r="ED39" s="68"/>
      <c r="EE39" s="69"/>
      <c r="EF39" s="24" t="str">
        <f>IF(OR($J39="",EE39=""),"",SUM(Tipppunkte!ED39:EF39))</f>
        <v/>
      </c>
      <c r="EG39" s="68"/>
      <c r="EH39" s="247"/>
      <c r="EI39" s="24" t="str">
        <f>IF(OR($J39="",EH39=""),"",SUM(Tipppunkte!EG39:EI39))</f>
        <v/>
      </c>
    </row>
    <row r="40" spans="1:139">
      <c r="A40" s="299" t="s">
        <v>35</v>
      </c>
      <c r="B40" s="130">
        <v>37</v>
      </c>
      <c r="C40" s="144">
        <f>Stammdaten!H77</f>
        <v>42546.625</v>
      </c>
      <c r="D40" s="158"/>
      <c r="E40" s="148" t="str">
        <f ca="1">Stammdaten!F77</f>
        <v>Schweiz</v>
      </c>
      <c r="F40" s="13" t="s">
        <v>4</v>
      </c>
      <c r="G40" s="150" t="str">
        <f ca="1">Stammdaten!G77</f>
        <v>Polen</v>
      </c>
      <c r="H40" s="59">
        <v>5</v>
      </c>
      <c r="I40" s="13" t="s">
        <v>3</v>
      </c>
      <c r="J40" s="61">
        <v>6</v>
      </c>
      <c r="K40" s="3">
        <f t="shared" si="2"/>
        <v>0</v>
      </c>
      <c r="L40" s="1" t="s">
        <v>3</v>
      </c>
      <c r="M40" s="7">
        <f t="shared" si="3"/>
        <v>3</v>
      </c>
      <c r="N40" s="37" t="str">
        <f t="shared" ca="1" si="4"/>
        <v>Schweiz0</v>
      </c>
      <c r="O40" s="37" t="str">
        <f t="shared" ca="1" si="5"/>
        <v>Polen3</v>
      </c>
      <c r="P40" s="37" t="str">
        <f>Stammdaten!D77&amp;Stammdaten!E77</f>
        <v>2A2C</v>
      </c>
      <c r="Q40" s="37">
        <f t="shared" si="6"/>
        <v>2</v>
      </c>
      <c r="T40" s="66">
        <v>1</v>
      </c>
      <c r="U40" s="67">
        <v>2</v>
      </c>
      <c r="V40" s="22">
        <f>IF(OR($J40="",U40=""),"",SUM(Tipppunkte!T40:V40))</f>
        <v>1.5</v>
      </c>
      <c r="W40" s="66"/>
      <c r="X40" s="67"/>
      <c r="Y40" s="22" t="str">
        <f>IF(OR($J40="",X40=""),"",SUM(Tipppunkte!W40:Y40))</f>
        <v/>
      </c>
      <c r="Z40" s="66"/>
      <c r="AA40" s="67"/>
      <c r="AB40" s="22" t="str">
        <f>IF(OR($J40="",AA40=""),"",SUM(Tipppunkte!Z40:AB40))</f>
        <v/>
      </c>
      <c r="AC40" s="66"/>
      <c r="AD40" s="67"/>
      <c r="AE40" s="22" t="str">
        <f>IF(OR($J40="",AD40=""),"",SUM(Tipppunkte!AC40:AE40))</f>
        <v/>
      </c>
      <c r="AF40" s="66"/>
      <c r="AG40" s="67"/>
      <c r="AH40" s="22" t="str">
        <f>IF(OR($J40="",AG40=""),"",SUM(Tipppunkte!AF40:AH40))</f>
        <v/>
      </c>
      <c r="AI40" s="66"/>
      <c r="AJ40" s="67"/>
      <c r="AK40" s="22" t="str">
        <f>IF(OR($J40="",AJ40=""),"",SUM(Tipppunkte!AI40:AK40))</f>
        <v/>
      </c>
      <c r="AL40" s="66"/>
      <c r="AM40" s="67"/>
      <c r="AN40" s="22" t="str">
        <f>IF(OR($J40="",AM40=""),"",SUM(Tipppunkte!AL40:AN40))</f>
        <v/>
      </c>
      <c r="AO40" s="66"/>
      <c r="AP40" s="67"/>
      <c r="AQ40" s="22" t="str">
        <f>IF(OR($J40="",AP40=""),"",SUM(Tipppunkte!AO40:AQ40))</f>
        <v/>
      </c>
      <c r="AR40" s="66"/>
      <c r="AS40" s="67"/>
      <c r="AT40" s="22" t="str">
        <f>IF(OR($J40="",AS40=""),"",SUM(Tipppunkte!AR40:AT40))</f>
        <v/>
      </c>
      <c r="AU40" s="66"/>
      <c r="AV40" s="67"/>
      <c r="AW40" s="22" t="str">
        <f>IF(OR($J40="",AV40=""),"",SUM(Tipppunkte!AU40:AW40))</f>
        <v/>
      </c>
      <c r="AX40" s="66"/>
      <c r="AY40" s="67"/>
      <c r="AZ40" s="22" t="str">
        <f>IF(OR($J40="",AY40=""),"",SUM(Tipppunkte!AX40:AZ40))</f>
        <v/>
      </c>
      <c r="BA40" s="66"/>
      <c r="BB40" s="67"/>
      <c r="BC40" s="22" t="str">
        <f>IF(OR($J40="",BB40=""),"",SUM(Tipppunkte!BA40:BC40))</f>
        <v/>
      </c>
      <c r="BD40" s="66"/>
      <c r="BE40" s="67"/>
      <c r="BF40" s="22" t="str">
        <f>IF(OR($J40="",BE40=""),"",SUM(Tipppunkte!BD40:BF40))</f>
        <v/>
      </c>
      <c r="BG40" s="66"/>
      <c r="BH40" s="67"/>
      <c r="BI40" s="22" t="str">
        <f>IF(OR($J40="",BH40=""),"",SUM(Tipppunkte!BG40:BI40))</f>
        <v/>
      </c>
      <c r="BJ40" s="66"/>
      <c r="BK40" s="67"/>
      <c r="BL40" s="22" t="str">
        <f>IF(OR($J40="",BK40=""),"",SUM(Tipppunkte!BJ40:BL40))</f>
        <v/>
      </c>
      <c r="BM40" s="66"/>
      <c r="BN40" s="67"/>
      <c r="BO40" s="22" t="str">
        <f>IF(OR($J40="",BN40=""),"",SUM(Tipppunkte!BM40:BO40))</f>
        <v/>
      </c>
      <c r="BP40" s="66"/>
      <c r="BQ40" s="67"/>
      <c r="BR40" s="22" t="str">
        <f>IF(OR($J40="",BQ40=""),"",SUM(Tipppunkte!BP40:BR40))</f>
        <v/>
      </c>
      <c r="BS40" s="66"/>
      <c r="BT40" s="67"/>
      <c r="BU40" s="22" t="str">
        <f>IF(OR($J40="",BT40=""),"",SUM(Tipppunkte!BS40:BU40))</f>
        <v/>
      </c>
      <c r="BV40" s="66"/>
      <c r="BW40" s="67"/>
      <c r="BX40" s="22" t="str">
        <f>IF(OR($J40="",BW40=""),"",SUM(Tipppunkte!BV40:BX40))</f>
        <v/>
      </c>
      <c r="BY40" s="66"/>
      <c r="BZ40" s="67"/>
      <c r="CA40" s="22" t="str">
        <f>IF(OR($J40="",BZ40=""),"",SUM(Tipppunkte!BY40:CA40))</f>
        <v/>
      </c>
      <c r="CB40" s="66"/>
      <c r="CC40" s="67"/>
      <c r="CD40" s="22" t="str">
        <f>IF(OR($J40="",CC40=""),"",SUM(Tipppunkte!CB40:CD40))</f>
        <v/>
      </c>
      <c r="CE40" s="66"/>
      <c r="CF40" s="67"/>
      <c r="CG40" s="22" t="str">
        <f>IF(OR($J40="",CF40=""),"",SUM(Tipppunkte!CE40:CG40))</f>
        <v/>
      </c>
      <c r="CH40" s="66"/>
      <c r="CI40" s="67"/>
      <c r="CJ40" s="22" t="str">
        <f>IF(OR($J40="",CI40=""),"",SUM(Tipppunkte!CH40:CJ40))</f>
        <v/>
      </c>
      <c r="CK40" s="66"/>
      <c r="CL40" s="67"/>
      <c r="CM40" s="22" t="str">
        <f>IF(OR($J40="",CL40=""),"",SUM(Tipppunkte!CK40:CM40))</f>
        <v/>
      </c>
      <c r="CN40" s="66"/>
      <c r="CO40" s="67"/>
      <c r="CP40" s="22" t="str">
        <f>IF(OR($J40="",CO40=""),"",SUM(Tipppunkte!CN40:CP40))</f>
        <v/>
      </c>
      <c r="CQ40" s="66"/>
      <c r="CR40" s="67"/>
      <c r="CS40" s="22" t="str">
        <f>IF(OR($J40="",CR40=""),"",SUM(Tipppunkte!CQ40:CS40))</f>
        <v/>
      </c>
      <c r="CT40" s="66"/>
      <c r="CU40" s="67"/>
      <c r="CV40" s="22" t="str">
        <f>IF(OR($J40="",CU40=""),"",SUM(Tipppunkte!CT40:CV40))</f>
        <v/>
      </c>
      <c r="CW40" s="66"/>
      <c r="CX40" s="67"/>
      <c r="CY40" s="22" t="str">
        <f>IF(OR($J40="",CX40=""),"",SUM(Tipppunkte!CW40:CY40))</f>
        <v/>
      </c>
      <c r="CZ40" s="66"/>
      <c r="DA40" s="67"/>
      <c r="DB40" s="22" t="str">
        <f>IF(OR($J40="",DA40=""),"",SUM(Tipppunkte!CZ40:DB40))</f>
        <v/>
      </c>
      <c r="DC40" s="66"/>
      <c r="DD40" s="67"/>
      <c r="DE40" s="22" t="str">
        <f>IF(OR($J40="",DD40=""),"",SUM(Tipppunkte!DC40:DE40))</f>
        <v/>
      </c>
      <c r="DF40" s="66"/>
      <c r="DG40" s="67"/>
      <c r="DH40" s="22" t="str">
        <f>IF(OR($J40="",DG40=""),"",SUM(Tipppunkte!DF40:DH40))</f>
        <v/>
      </c>
      <c r="DI40" s="66"/>
      <c r="DJ40" s="67"/>
      <c r="DK40" s="22" t="str">
        <f>IF(OR($J40="",DJ40=""),"",SUM(Tipppunkte!DI40:DK40))</f>
        <v/>
      </c>
      <c r="DL40" s="66"/>
      <c r="DM40" s="67"/>
      <c r="DN40" s="22" t="str">
        <f>IF(OR($J40="",DM40=""),"",SUM(Tipppunkte!DL40:DN40))</f>
        <v/>
      </c>
      <c r="DO40" s="66"/>
      <c r="DP40" s="67"/>
      <c r="DQ40" s="22" t="str">
        <f>IF(OR($J40="",DP40=""),"",SUM(Tipppunkte!DO40:DQ40))</f>
        <v/>
      </c>
      <c r="DR40" s="66"/>
      <c r="DS40" s="67"/>
      <c r="DT40" s="22" t="str">
        <f>IF(OR($J40="",DS40=""),"",SUM(Tipppunkte!DR40:DT40))</f>
        <v/>
      </c>
      <c r="DU40" s="66"/>
      <c r="DV40" s="67"/>
      <c r="DW40" s="22" t="str">
        <f>IF(OR($J40="",DV40=""),"",SUM(Tipppunkte!DU40:DW40))</f>
        <v/>
      </c>
      <c r="DX40" s="66"/>
      <c r="DY40" s="67"/>
      <c r="DZ40" s="22" t="str">
        <f>IF(OR($J40="",DY40=""),"",SUM(Tipppunkte!DX40:DZ40))</f>
        <v/>
      </c>
      <c r="EA40" s="66"/>
      <c r="EB40" s="67"/>
      <c r="EC40" s="22" t="str">
        <f>IF(OR($J40="",EB40=""),"",SUM(Tipppunkte!EA40:EC40))</f>
        <v/>
      </c>
      <c r="ED40" s="66"/>
      <c r="EE40" s="67"/>
      <c r="EF40" s="22" t="str">
        <f>IF(OR($J40="",EE40=""),"",SUM(Tipppunkte!ED40:EF40))</f>
        <v/>
      </c>
      <c r="EG40" s="66"/>
      <c r="EH40" s="67"/>
      <c r="EI40" s="22" t="str">
        <f>IF(OR($J40="",EH40=""),"",SUM(Tipppunkte!EG40:EI40))</f>
        <v/>
      </c>
    </row>
    <row r="41" spans="1:139">
      <c r="A41" s="299"/>
      <c r="B41" s="130">
        <v>38</v>
      </c>
      <c r="C41" s="144">
        <f>Stammdaten!H78</f>
        <v>42546.75</v>
      </c>
      <c r="D41" s="158"/>
      <c r="E41" s="148" t="str">
        <f ca="1">Stammdaten!F78</f>
        <v>Wales</v>
      </c>
      <c r="F41" s="13" t="s">
        <v>4</v>
      </c>
      <c r="G41" s="150" t="str">
        <f ca="1">Stammdaten!G78</f>
        <v>Nordirland</v>
      </c>
      <c r="H41" s="59">
        <v>1</v>
      </c>
      <c r="I41" s="13" t="s">
        <v>3</v>
      </c>
      <c r="J41" s="61">
        <v>0</v>
      </c>
      <c r="K41" s="3">
        <f t="shared" si="2"/>
        <v>3</v>
      </c>
      <c r="L41" s="1" t="s">
        <v>3</v>
      </c>
      <c r="M41" s="7">
        <f t="shared" si="3"/>
        <v>0</v>
      </c>
      <c r="N41" s="37" t="str">
        <f t="shared" ca="1" si="4"/>
        <v>Wales3</v>
      </c>
      <c r="O41" s="37" t="str">
        <f t="shared" ca="1" si="5"/>
        <v>Nordirland0</v>
      </c>
      <c r="P41" s="37" t="str">
        <f ca="1">Stammdaten!D78&amp;Stammdaten!E78</f>
        <v>1B3C</v>
      </c>
      <c r="Q41" s="37">
        <f t="shared" si="6"/>
        <v>1</v>
      </c>
      <c r="T41" s="66">
        <v>0</v>
      </c>
      <c r="U41" s="67">
        <v>1</v>
      </c>
      <c r="V41" s="22">
        <f>IF(OR($J41="",U41=""),"",SUM(Tipppunkte!T41:V41))</f>
        <v>0</v>
      </c>
      <c r="W41" s="66"/>
      <c r="X41" s="67"/>
      <c r="Y41" s="22" t="str">
        <f>IF(OR($J41="",X41=""),"",SUM(Tipppunkte!W41:Y41))</f>
        <v/>
      </c>
      <c r="Z41" s="66"/>
      <c r="AA41" s="67"/>
      <c r="AB41" s="22" t="str">
        <f>IF(OR($J41="",AA41=""),"",SUM(Tipppunkte!Z41:AB41))</f>
        <v/>
      </c>
      <c r="AC41" s="66"/>
      <c r="AD41" s="67"/>
      <c r="AE41" s="22" t="str">
        <f>IF(OR($J41="",AD41=""),"",SUM(Tipppunkte!AC41:AE41))</f>
        <v/>
      </c>
      <c r="AF41" s="66"/>
      <c r="AG41" s="67"/>
      <c r="AH41" s="22" t="str">
        <f>IF(OR($J41="",AG41=""),"",SUM(Tipppunkte!AF41:AH41))</f>
        <v/>
      </c>
      <c r="AI41" s="66"/>
      <c r="AJ41" s="67"/>
      <c r="AK41" s="22" t="str">
        <f>IF(OR($J41="",AJ41=""),"",SUM(Tipppunkte!AI41:AK41))</f>
        <v/>
      </c>
      <c r="AL41" s="66"/>
      <c r="AM41" s="67"/>
      <c r="AN41" s="22" t="str">
        <f>IF(OR($J41="",AM41=""),"",SUM(Tipppunkte!AL41:AN41))</f>
        <v/>
      </c>
      <c r="AO41" s="66"/>
      <c r="AP41" s="67"/>
      <c r="AQ41" s="22" t="str">
        <f>IF(OR($J41="",AP41=""),"",SUM(Tipppunkte!AO41:AQ41))</f>
        <v/>
      </c>
      <c r="AR41" s="66"/>
      <c r="AS41" s="67"/>
      <c r="AT41" s="22" t="str">
        <f>IF(OR($J41="",AS41=""),"",SUM(Tipppunkte!AR41:AT41))</f>
        <v/>
      </c>
      <c r="AU41" s="66"/>
      <c r="AV41" s="67"/>
      <c r="AW41" s="22" t="str">
        <f>IF(OR($J41="",AV41=""),"",SUM(Tipppunkte!AU41:AW41))</f>
        <v/>
      </c>
      <c r="AX41" s="66"/>
      <c r="AY41" s="67"/>
      <c r="AZ41" s="22" t="str">
        <f>IF(OR($J41="",AY41=""),"",SUM(Tipppunkte!AX41:AZ41))</f>
        <v/>
      </c>
      <c r="BA41" s="66"/>
      <c r="BB41" s="67"/>
      <c r="BC41" s="22" t="str">
        <f>IF(OR($J41="",BB41=""),"",SUM(Tipppunkte!BA41:BC41))</f>
        <v/>
      </c>
      <c r="BD41" s="66"/>
      <c r="BE41" s="67"/>
      <c r="BF41" s="22" t="str">
        <f>IF(OR($J41="",BE41=""),"",SUM(Tipppunkte!BD41:BF41))</f>
        <v/>
      </c>
      <c r="BG41" s="66"/>
      <c r="BH41" s="67"/>
      <c r="BI41" s="22" t="str">
        <f>IF(OR($J41="",BH41=""),"",SUM(Tipppunkte!BG41:BI41))</f>
        <v/>
      </c>
      <c r="BJ41" s="66"/>
      <c r="BK41" s="67"/>
      <c r="BL41" s="22" t="str">
        <f>IF(OR($J41="",BK41=""),"",SUM(Tipppunkte!BJ41:BL41))</f>
        <v/>
      </c>
      <c r="BM41" s="66"/>
      <c r="BN41" s="67"/>
      <c r="BO41" s="22" t="str">
        <f>IF(OR($J41="",BN41=""),"",SUM(Tipppunkte!BM41:BO41))</f>
        <v/>
      </c>
      <c r="BP41" s="66"/>
      <c r="BQ41" s="67"/>
      <c r="BR41" s="22" t="str">
        <f>IF(OR($J41="",BQ41=""),"",SUM(Tipppunkte!BP41:BR41))</f>
        <v/>
      </c>
      <c r="BS41" s="66"/>
      <c r="BT41" s="67"/>
      <c r="BU41" s="22" t="str">
        <f>IF(OR($J41="",BT41=""),"",SUM(Tipppunkte!BS41:BU41))</f>
        <v/>
      </c>
      <c r="BV41" s="66"/>
      <c r="BW41" s="67"/>
      <c r="BX41" s="22" t="str">
        <f>IF(OR($J41="",BW41=""),"",SUM(Tipppunkte!BV41:BX41))</f>
        <v/>
      </c>
      <c r="BY41" s="66"/>
      <c r="BZ41" s="67"/>
      <c r="CA41" s="22" t="str">
        <f>IF(OR($J41="",BZ41=""),"",SUM(Tipppunkte!BY41:CA41))</f>
        <v/>
      </c>
      <c r="CB41" s="66"/>
      <c r="CC41" s="67"/>
      <c r="CD41" s="22" t="str">
        <f>IF(OR($J41="",CC41=""),"",SUM(Tipppunkte!CB41:CD41))</f>
        <v/>
      </c>
      <c r="CE41" s="66"/>
      <c r="CF41" s="67"/>
      <c r="CG41" s="22" t="str">
        <f>IF(OR($J41="",CF41=""),"",SUM(Tipppunkte!CE41:CG41))</f>
        <v/>
      </c>
      <c r="CH41" s="66"/>
      <c r="CI41" s="67"/>
      <c r="CJ41" s="22" t="str">
        <f>IF(OR($J41="",CI41=""),"",SUM(Tipppunkte!CH41:CJ41))</f>
        <v/>
      </c>
      <c r="CK41" s="66"/>
      <c r="CL41" s="67"/>
      <c r="CM41" s="22" t="str">
        <f>IF(OR($J41="",CL41=""),"",SUM(Tipppunkte!CK41:CM41))</f>
        <v/>
      </c>
      <c r="CN41" s="66"/>
      <c r="CO41" s="67"/>
      <c r="CP41" s="22" t="str">
        <f>IF(OR($J41="",CO41=""),"",SUM(Tipppunkte!CN41:CP41))</f>
        <v/>
      </c>
      <c r="CQ41" s="66"/>
      <c r="CR41" s="67"/>
      <c r="CS41" s="22" t="str">
        <f>IF(OR($J41="",CR41=""),"",SUM(Tipppunkte!CQ41:CS41))</f>
        <v/>
      </c>
      <c r="CT41" s="66"/>
      <c r="CU41" s="67"/>
      <c r="CV41" s="22" t="str">
        <f>IF(OR($J41="",CU41=""),"",SUM(Tipppunkte!CT41:CV41))</f>
        <v/>
      </c>
      <c r="CW41" s="66"/>
      <c r="CX41" s="67"/>
      <c r="CY41" s="22" t="str">
        <f>IF(OR($J41="",CX41=""),"",SUM(Tipppunkte!CW41:CY41))</f>
        <v/>
      </c>
      <c r="CZ41" s="66"/>
      <c r="DA41" s="67"/>
      <c r="DB41" s="22" t="str">
        <f>IF(OR($J41="",DA41=""),"",SUM(Tipppunkte!CZ41:DB41))</f>
        <v/>
      </c>
      <c r="DC41" s="66"/>
      <c r="DD41" s="67"/>
      <c r="DE41" s="22" t="str">
        <f>IF(OR($J41="",DD41=""),"",SUM(Tipppunkte!DC41:DE41))</f>
        <v/>
      </c>
      <c r="DF41" s="66"/>
      <c r="DG41" s="67"/>
      <c r="DH41" s="22" t="str">
        <f>IF(OR($J41="",DG41=""),"",SUM(Tipppunkte!DF41:DH41))</f>
        <v/>
      </c>
      <c r="DI41" s="66"/>
      <c r="DJ41" s="67"/>
      <c r="DK41" s="22" t="str">
        <f>IF(OR($J41="",DJ41=""),"",SUM(Tipppunkte!DI41:DK41))</f>
        <v/>
      </c>
      <c r="DL41" s="66"/>
      <c r="DM41" s="67"/>
      <c r="DN41" s="22" t="str">
        <f>IF(OR($J41="",DM41=""),"",SUM(Tipppunkte!DL41:DN41))</f>
        <v/>
      </c>
      <c r="DO41" s="66"/>
      <c r="DP41" s="67"/>
      <c r="DQ41" s="22" t="str">
        <f>IF(OR($J41="",DP41=""),"",SUM(Tipppunkte!DO41:DQ41))</f>
        <v/>
      </c>
      <c r="DR41" s="66"/>
      <c r="DS41" s="67"/>
      <c r="DT41" s="22" t="str">
        <f>IF(OR($J41="",DS41=""),"",SUM(Tipppunkte!DR41:DT41))</f>
        <v/>
      </c>
      <c r="DU41" s="66"/>
      <c r="DV41" s="67"/>
      <c r="DW41" s="22" t="str">
        <f>IF(OR($J41="",DV41=""),"",SUM(Tipppunkte!DU41:DW41))</f>
        <v/>
      </c>
      <c r="DX41" s="66"/>
      <c r="DY41" s="67"/>
      <c r="DZ41" s="22" t="str">
        <f>IF(OR($J41="",DY41=""),"",SUM(Tipppunkte!DX41:DZ41))</f>
        <v/>
      </c>
      <c r="EA41" s="66"/>
      <c r="EB41" s="67"/>
      <c r="EC41" s="22" t="str">
        <f>IF(OR($J41="",EB41=""),"",SUM(Tipppunkte!EA41:EC41))</f>
        <v/>
      </c>
      <c r="ED41" s="66"/>
      <c r="EE41" s="67"/>
      <c r="EF41" s="22" t="str">
        <f>IF(OR($J41="",EE41=""),"",SUM(Tipppunkte!ED41:EF41))</f>
        <v/>
      </c>
      <c r="EG41" s="66"/>
      <c r="EH41" s="67"/>
      <c r="EI41" s="22" t="str">
        <f>IF(OR($J41="",EH41=""),"",SUM(Tipppunkte!EG41:EI41))</f>
        <v/>
      </c>
    </row>
    <row r="42" spans="1:139">
      <c r="A42" s="299"/>
      <c r="B42" s="130">
        <v>39</v>
      </c>
      <c r="C42" s="144">
        <f>Stammdaten!H79</f>
        <v>42546.875</v>
      </c>
      <c r="D42" s="158"/>
      <c r="E42" s="148" t="str">
        <f ca="1">Stammdaten!F79</f>
        <v>Kroatien</v>
      </c>
      <c r="F42" s="13" t="s">
        <v>4</v>
      </c>
      <c r="G42" s="150" t="str">
        <f ca="1">Stammdaten!G79</f>
        <v>Portugal</v>
      </c>
      <c r="H42" s="59">
        <v>0</v>
      </c>
      <c r="I42" s="13" t="s">
        <v>3</v>
      </c>
      <c r="J42" s="61">
        <v>1</v>
      </c>
      <c r="K42" s="3">
        <f t="shared" si="2"/>
        <v>0</v>
      </c>
      <c r="L42" s="1" t="s">
        <v>3</v>
      </c>
      <c r="M42" s="7">
        <f t="shared" si="3"/>
        <v>3</v>
      </c>
      <c r="N42" s="37" t="str">
        <f t="shared" ca="1" si="4"/>
        <v>Kroatien0</v>
      </c>
      <c r="O42" s="37" t="str">
        <f t="shared" ca="1" si="5"/>
        <v>Portugal3</v>
      </c>
      <c r="P42" s="37" t="str">
        <f ca="1">Stammdaten!D79&amp;Stammdaten!E79</f>
        <v>1D3F</v>
      </c>
      <c r="Q42" s="37">
        <f t="shared" si="6"/>
        <v>2</v>
      </c>
      <c r="T42" s="66">
        <v>1</v>
      </c>
      <c r="U42" s="67">
        <v>2</v>
      </c>
      <c r="V42" s="22">
        <f>IF(OR($J42="",U42=""),"",SUM(Tipppunkte!T42:V42))</f>
        <v>1.5</v>
      </c>
      <c r="W42" s="66"/>
      <c r="X42" s="67"/>
      <c r="Y42" s="22" t="str">
        <f>IF(OR($J42="",X42=""),"",SUM(Tipppunkte!W42:Y42))</f>
        <v/>
      </c>
      <c r="Z42" s="66"/>
      <c r="AA42" s="67"/>
      <c r="AB42" s="22" t="str">
        <f>IF(OR($J42="",AA42=""),"",SUM(Tipppunkte!Z42:AB42))</f>
        <v/>
      </c>
      <c r="AC42" s="66"/>
      <c r="AD42" s="67"/>
      <c r="AE42" s="22" t="str">
        <f>IF(OR($J42="",AD42=""),"",SUM(Tipppunkte!AC42:AE42))</f>
        <v/>
      </c>
      <c r="AF42" s="66"/>
      <c r="AG42" s="67"/>
      <c r="AH42" s="22" t="str">
        <f>IF(OR($J42="",AG42=""),"",SUM(Tipppunkte!AF42:AH42))</f>
        <v/>
      </c>
      <c r="AI42" s="66"/>
      <c r="AJ42" s="67"/>
      <c r="AK42" s="22" t="str">
        <f>IF(OR($J42="",AJ42=""),"",SUM(Tipppunkte!AI42:AK42))</f>
        <v/>
      </c>
      <c r="AL42" s="66"/>
      <c r="AM42" s="67"/>
      <c r="AN42" s="22" t="str">
        <f>IF(OR($J42="",AM42=""),"",SUM(Tipppunkte!AL42:AN42))</f>
        <v/>
      </c>
      <c r="AO42" s="66"/>
      <c r="AP42" s="67"/>
      <c r="AQ42" s="22" t="str">
        <f>IF(OR($J42="",AP42=""),"",SUM(Tipppunkte!AO42:AQ42))</f>
        <v/>
      </c>
      <c r="AR42" s="66"/>
      <c r="AS42" s="67"/>
      <c r="AT42" s="22" t="str">
        <f>IF(OR($J42="",AS42=""),"",SUM(Tipppunkte!AR42:AT42))</f>
        <v/>
      </c>
      <c r="AU42" s="66"/>
      <c r="AV42" s="67"/>
      <c r="AW42" s="22" t="str">
        <f>IF(OR($J42="",AV42=""),"",SUM(Tipppunkte!AU42:AW42))</f>
        <v/>
      </c>
      <c r="AX42" s="66"/>
      <c r="AY42" s="67"/>
      <c r="AZ42" s="22" t="str">
        <f>IF(OR($J42="",AY42=""),"",SUM(Tipppunkte!AX42:AZ42))</f>
        <v/>
      </c>
      <c r="BA42" s="66"/>
      <c r="BB42" s="67"/>
      <c r="BC42" s="22" t="str">
        <f>IF(OR($J42="",BB42=""),"",SUM(Tipppunkte!BA42:BC42))</f>
        <v/>
      </c>
      <c r="BD42" s="66"/>
      <c r="BE42" s="67"/>
      <c r="BF42" s="22" t="str">
        <f>IF(OR($J42="",BE42=""),"",SUM(Tipppunkte!BD42:BF42))</f>
        <v/>
      </c>
      <c r="BG42" s="66"/>
      <c r="BH42" s="67"/>
      <c r="BI42" s="22" t="str">
        <f>IF(OR($J42="",BH42=""),"",SUM(Tipppunkte!BG42:BI42))</f>
        <v/>
      </c>
      <c r="BJ42" s="66"/>
      <c r="BK42" s="67"/>
      <c r="BL42" s="22" t="str">
        <f>IF(OR($J42="",BK42=""),"",SUM(Tipppunkte!BJ42:BL42))</f>
        <v/>
      </c>
      <c r="BM42" s="66"/>
      <c r="BN42" s="67"/>
      <c r="BO42" s="22" t="str">
        <f>IF(OR($J42="",BN42=""),"",SUM(Tipppunkte!BM42:BO42))</f>
        <v/>
      </c>
      <c r="BP42" s="66"/>
      <c r="BQ42" s="67"/>
      <c r="BR42" s="22" t="str">
        <f>IF(OR($J42="",BQ42=""),"",SUM(Tipppunkte!BP42:BR42))</f>
        <v/>
      </c>
      <c r="BS42" s="66"/>
      <c r="BT42" s="67"/>
      <c r="BU42" s="22" t="str">
        <f>IF(OR($J42="",BT42=""),"",SUM(Tipppunkte!BS42:BU42))</f>
        <v/>
      </c>
      <c r="BV42" s="66"/>
      <c r="BW42" s="67"/>
      <c r="BX42" s="22" t="str">
        <f>IF(OR($J42="",BW42=""),"",SUM(Tipppunkte!BV42:BX42))</f>
        <v/>
      </c>
      <c r="BY42" s="66"/>
      <c r="BZ42" s="67"/>
      <c r="CA42" s="22" t="str">
        <f>IF(OR($J42="",BZ42=""),"",SUM(Tipppunkte!BY42:CA42))</f>
        <v/>
      </c>
      <c r="CB42" s="66"/>
      <c r="CC42" s="67"/>
      <c r="CD42" s="22" t="str">
        <f>IF(OR($J42="",CC42=""),"",SUM(Tipppunkte!CB42:CD42))</f>
        <v/>
      </c>
      <c r="CE42" s="66"/>
      <c r="CF42" s="67"/>
      <c r="CG42" s="22" t="str">
        <f>IF(OR($J42="",CF42=""),"",SUM(Tipppunkte!CE42:CG42))</f>
        <v/>
      </c>
      <c r="CH42" s="66"/>
      <c r="CI42" s="67"/>
      <c r="CJ42" s="22" t="str">
        <f>IF(OR($J42="",CI42=""),"",SUM(Tipppunkte!CH42:CJ42))</f>
        <v/>
      </c>
      <c r="CK42" s="66"/>
      <c r="CL42" s="67"/>
      <c r="CM42" s="22" t="str">
        <f>IF(OR($J42="",CL42=""),"",SUM(Tipppunkte!CK42:CM42))</f>
        <v/>
      </c>
      <c r="CN42" s="66"/>
      <c r="CO42" s="67"/>
      <c r="CP42" s="22" t="str">
        <f>IF(OR($J42="",CO42=""),"",SUM(Tipppunkte!CN42:CP42))</f>
        <v/>
      </c>
      <c r="CQ42" s="66"/>
      <c r="CR42" s="67"/>
      <c r="CS42" s="22" t="str">
        <f>IF(OR($J42="",CR42=""),"",SUM(Tipppunkte!CQ42:CS42))</f>
        <v/>
      </c>
      <c r="CT42" s="66"/>
      <c r="CU42" s="67"/>
      <c r="CV42" s="22" t="str">
        <f>IF(OR($J42="",CU42=""),"",SUM(Tipppunkte!CT42:CV42))</f>
        <v/>
      </c>
      <c r="CW42" s="66"/>
      <c r="CX42" s="67"/>
      <c r="CY42" s="22" t="str">
        <f>IF(OR($J42="",CX42=""),"",SUM(Tipppunkte!CW42:CY42))</f>
        <v/>
      </c>
      <c r="CZ42" s="66"/>
      <c r="DA42" s="67"/>
      <c r="DB42" s="22" t="str">
        <f>IF(OR($J42="",DA42=""),"",SUM(Tipppunkte!CZ42:DB42))</f>
        <v/>
      </c>
      <c r="DC42" s="66"/>
      <c r="DD42" s="67"/>
      <c r="DE42" s="22" t="str">
        <f>IF(OR($J42="",DD42=""),"",SUM(Tipppunkte!DC42:DE42))</f>
        <v/>
      </c>
      <c r="DF42" s="66"/>
      <c r="DG42" s="67"/>
      <c r="DH42" s="22" t="str">
        <f>IF(OR($J42="",DG42=""),"",SUM(Tipppunkte!DF42:DH42))</f>
        <v/>
      </c>
      <c r="DI42" s="66"/>
      <c r="DJ42" s="67"/>
      <c r="DK42" s="22" t="str">
        <f>IF(OR($J42="",DJ42=""),"",SUM(Tipppunkte!DI42:DK42))</f>
        <v/>
      </c>
      <c r="DL42" s="66"/>
      <c r="DM42" s="67"/>
      <c r="DN42" s="22" t="str">
        <f>IF(OR($J42="",DM42=""),"",SUM(Tipppunkte!DL42:DN42))</f>
        <v/>
      </c>
      <c r="DO42" s="66"/>
      <c r="DP42" s="67"/>
      <c r="DQ42" s="22" t="str">
        <f>IF(OR($J42="",DP42=""),"",SUM(Tipppunkte!DO42:DQ42))</f>
        <v/>
      </c>
      <c r="DR42" s="66"/>
      <c r="DS42" s="67"/>
      <c r="DT42" s="22" t="str">
        <f>IF(OR($J42="",DS42=""),"",SUM(Tipppunkte!DR42:DT42))</f>
        <v/>
      </c>
      <c r="DU42" s="66"/>
      <c r="DV42" s="67"/>
      <c r="DW42" s="22" t="str">
        <f>IF(OR($J42="",DV42=""),"",SUM(Tipppunkte!DU42:DW42))</f>
        <v/>
      </c>
      <c r="DX42" s="66"/>
      <c r="DY42" s="67"/>
      <c r="DZ42" s="22" t="str">
        <f>IF(OR($J42="",DY42=""),"",SUM(Tipppunkte!DX42:DZ42))</f>
        <v/>
      </c>
      <c r="EA42" s="66"/>
      <c r="EB42" s="67"/>
      <c r="EC42" s="22" t="str">
        <f>IF(OR($J42="",EB42=""),"",SUM(Tipppunkte!EA42:EC42))</f>
        <v/>
      </c>
      <c r="ED42" s="66"/>
      <c r="EE42" s="67"/>
      <c r="EF42" s="22" t="str">
        <f>IF(OR($J42="",EE42=""),"",SUM(Tipppunkte!ED42:EF42))</f>
        <v/>
      </c>
      <c r="EG42" s="66"/>
      <c r="EH42" s="67"/>
      <c r="EI42" s="22" t="str">
        <f>IF(OR($J42="",EH42=""),"",SUM(Tipppunkte!EG42:EI42))</f>
        <v/>
      </c>
    </row>
    <row r="43" spans="1:139">
      <c r="A43" s="299"/>
      <c r="B43" s="130">
        <v>40</v>
      </c>
      <c r="C43" s="144">
        <f>Stammdaten!H80</f>
        <v>42547.625</v>
      </c>
      <c r="D43" s="158"/>
      <c r="E43" s="148" t="str">
        <f ca="1">Stammdaten!F80</f>
        <v>Frankreich</v>
      </c>
      <c r="F43" s="13" t="s">
        <v>4</v>
      </c>
      <c r="G43" s="150" t="str">
        <f ca="1">Stammdaten!G80</f>
        <v>Irland</v>
      </c>
      <c r="H43" s="59"/>
      <c r="I43" s="13" t="s">
        <v>3</v>
      </c>
      <c r="J43" s="61"/>
      <c r="K43" s="3" t="str">
        <f t="shared" si="2"/>
        <v>x</v>
      </c>
      <c r="L43" s="1" t="s">
        <v>3</v>
      </c>
      <c r="M43" s="7" t="str">
        <f t="shared" si="3"/>
        <v>x</v>
      </c>
      <c r="N43" s="37" t="str">
        <f t="shared" ca="1" si="4"/>
        <v>Frankreichx</v>
      </c>
      <c r="O43" s="37" t="str">
        <f t="shared" ca="1" si="5"/>
        <v>Irlandx</v>
      </c>
      <c r="P43" s="37" t="str">
        <f ca="1">Stammdaten!D80&amp;Stammdaten!E80</f>
        <v>1A3E</v>
      </c>
      <c r="Q43" s="37">
        <f t="shared" si="6"/>
        <v>0</v>
      </c>
      <c r="T43" s="66">
        <v>2</v>
      </c>
      <c r="U43" s="67">
        <v>1</v>
      </c>
      <c r="V43" s="22" t="str">
        <f>IF(OR($J43="",U43=""),"",SUM(Tipppunkte!T43:V43))</f>
        <v/>
      </c>
      <c r="W43" s="66"/>
      <c r="X43" s="67"/>
      <c r="Y43" s="22" t="str">
        <f>IF(OR($J43="",X43=""),"",SUM(Tipppunkte!W43:Y43))</f>
        <v/>
      </c>
      <c r="Z43" s="66"/>
      <c r="AA43" s="67"/>
      <c r="AB43" s="22" t="str">
        <f>IF(OR($J43="",AA43=""),"",SUM(Tipppunkte!Z43:AB43))</f>
        <v/>
      </c>
      <c r="AC43" s="66"/>
      <c r="AD43" s="67"/>
      <c r="AE43" s="22" t="str">
        <f>IF(OR($J43="",AD43=""),"",SUM(Tipppunkte!AC43:AE43))</f>
        <v/>
      </c>
      <c r="AF43" s="66"/>
      <c r="AG43" s="67"/>
      <c r="AH43" s="22" t="str">
        <f>IF(OR($J43="",AG43=""),"",SUM(Tipppunkte!AF43:AH43))</f>
        <v/>
      </c>
      <c r="AI43" s="66"/>
      <c r="AJ43" s="67"/>
      <c r="AK43" s="22" t="str">
        <f>IF(OR($J43="",AJ43=""),"",SUM(Tipppunkte!AI43:AK43))</f>
        <v/>
      </c>
      <c r="AL43" s="66"/>
      <c r="AM43" s="67"/>
      <c r="AN43" s="22" t="str">
        <f>IF(OR($J43="",AM43=""),"",SUM(Tipppunkte!AL43:AN43))</f>
        <v/>
      </c>
      <c r="AO43" s="66"/>
      <c r="AP43" s="67"/>
      <c r="AQ43" s="22" t="str">
        <f>IF(OR($J43="",AP43=""),"",SUM(Tipppunkte!AO43:AQ43))</f>
        <v/>
      </c>
      <c r="AR43" s="66"/>
      <c r="AS43" s="67"/>
      <c r="AT43" s="22" t="str">
        <f>IF(OR($J43="",AS43=""),"",SUM(Tipppunkte!AR43:AT43))</f>
        <v/>
      </c>
      <c r="AU43" s="66"/>
      <c r="AV43" s="67"/>
      <c r="AW43" s="22" t="str">
        <f>IF(OR($J43="",AV43=""),"",SUM(Tipppunkte!AU43:AW43))</f>
        <v/>
      </c>
      <c r="AX43" s="66"/>
      <c r="AY43" s="67"/>
      <c r="AZ43" s="22" t="str">
        <f>IF(OR($J43="",AY43=""),"",SUM(Tipppunkte!AX43:AZ43))</f>
        <v/>
      </c>
      <c r="BA43" s="66"/>
      <c r="BB43" s="67"/>
      <c r="BC43" s="22" t="str">
        <f>IF(OR($J43="",BB43=""),"",SUM(Tipppunkte!BA43:BC43))</f>
        <v/>
      </c>
      <c r="BD43" s="66"/>
      <c r="BE43" s="67"/>
      <c r="BF43" s="22" t="str">
        <f>IF(OR($J43="",BE43=""),"",SUM(Tipppunkte!BD43:BF43))</f>
        <v/>
      </c>
      <c r="BG43" s="66"/>
      <c r="BH43" s="67"/>
      <c r="BI43" s="22" t="str">
        <f>IF(OR($J43="",BH43=""),"",SUM(Tipppunkte!BG43:BI43))</f>
        <v/>
      </c>
      <c r="BJ43" s="66"/>
      <c r="BK43" s="67"/>
      <c r="BL43" s="22" t="str">
        <f>IF(OR($J43="",BK43=""),"",SUM(Tipppunkte!BJ43:BL43))</f>
        <v/>
      </c>
      <c r="BM43" s="66"/>
      <c r="BN43" s="67"/>
      <c r="BO43" s="22" t="str">
        <f>IF(OR($J43="",BN43=""),"",SUM(Tipppunkte!BM43:BO43))</f>
        <v/>
      </c>
      <c r="BP43" s="66"/>
      <c r="BQ43" s="67"/>
      <c r="BR43" s="22" t="str">
        <f>IF(OR($J43="",BQ43=""),"",SUM(Tipppunkte!BP43:BR43))</f>
        <v/>
      </c>
      <c r="BS43" s="66"/>
      <c r="BT43" s="67"/>
      <c r="BU43" s="22" t="str">
        <f>IF(OR($J43="",BT43=""),"",SUM(Tipppunkte!BS43:BU43))</f>
        <v/>
      </c>
      <c r="BV43" s="66"/>
      <c r="BW43" s="67"/>
      <c r="BX43" s="22" t="str">
        <f>IF(OR($J43="",BW43=""),"",SUM(Tipppunkte!BV43:BX43))</f>
        <v/>
      </c>
      <c r="BY43" s="66"/>
      <c r="BZ43" s="67"/>
      <c r="CA43" s="22" t="str">
        <f>IF(OR($J43="",BZ43=""),"",SUM(Tipppunkte!BY43:CA43))</f>
        <v/>
      </c>
      <c r="CB43" s="66"/>
      <c r="CC43" s="67"/>
      <c r="CD43" s="22" t="str">
        <f>IF(OR($J43="",CC43=""),"",SUM(Tipppunkte!CB43:CD43))</f>
        <v/>
      </c>
      <c r="CE43" s="66"/>
      <c r="CF43" s="67"/>
      <c r="CG43" s="22" t="str">
        <f>IF(OR($J43="",CF43=""),"",SUM(Tipppunkte!CE43:CG43))</f>
        <v/>
      </c>
      <c r="CH43" s="66"/>
      <c r="CI43" s="67"/>
      <c r="CJ43" s="22" t="str">
        <f>IF(OR($J43="",CI43=""),"",SUM(Tipppunkte!CH43:CJ43))</f>
        <v/>
      </c>
      <c r="CK43" s="66"/>
      <c r="CL43" s="67"/>
      <c r="CM43" s="22" t="str">
        <f>IF(OR($J43="",CL43=""),"",SUM(Tipppunkte!CK43:CM43))</f>
        <v/>
      </c>
      <c r="CN43" s="66"/>
      <c r="CO43" s="67"/>
      <c r="CP43" s="22" t="str">
        <f>IF(OR($J43="",CO43=""),"",SUM(Tipppunkte!CN43:CP43))</f>
        <v/>
      </c>
      <c r="CQ43" s="66"/>
      <c r="CR43" s="67"/>
      <c r="CS43" s="22" t="str">
        <f>IF(OR($J43="",CR43=""),"",SUM(Tipppunkte!CQ43:CS43))</f>
        <v/>
      </c>
      <c r="CT43" s="66"/>
      <c r="CU43" s="67"/>
      <c r="CV43" s="22" t="str">
        <f>IF(OR($J43="",CU43=""),"",SUM(Tipppunkte!CT43:CV43))</f>
        <v/>
      </c>
      <c r="CW43" s="66"/>
      <c r="CX43" s="67"/>
      <c r="CY43" s="22" t="str">
        <f>IF(OR($J43="",CX43=""),"",SUM(Tipppunkte!CW43:CY43))</f>
        <v/>
      </c>
      <c r="CZ43" s="66"/>
      <c r="DA43" s="67"/>
      <c r="DB43" s="22" t="str">
        <f>IF(OR($J43="",DA43=""),"",SUM(Tipppunkte!CZ43:DB43))</f>
        <v/>
      </c>
      <c r="DC43" s="66"/>
      <c r="DD43" s="67"/>
      <c r="DE43" s="22" t="str">
        <f>IF(OR($J43="",DD43=""),"",SUM(Tipppunkte!DC43:DE43))</f>
        <v/>
      </c>
      <c r="DF43" s="66"/>
      <c r="DG43" s="67"/>
      <c r="DH43" s="22" t="str">
        <f>IF(OR($J43="",DG43=""),"",SUM(Tipppunkte!DF43:DH43))</f>
        <v/>
      </c>
      <c r="DI43" s="66"/>
      <c r="DJ43" s="67"/>
      <c r="DK43" s="22" t="str">
        <f>IF(OR($J43="",DJ43=""),"",SUM(Tipppunkte!DI43:DK43))</f>
        <v/>
      </c>
      <c r="DL43" s="66"/>
      <c r="DM43" s="67"/>
      <c r="DN43" s="22" t="str">
        <f>IF(OR($J43="",DM43=""),"",SUM(Tipppunkte!DL43:DN43))</f>
        <v/>
      </c>
      <c r="DO43" s="66"/>
      <c r="DP43" s="67"/>
      <c r="DQ43" s="22" t="str">
        <f>IF(OR($J43="",DP43=""),"",SUM(Tipppunkte!DO43:DQ43))</f>
        <v/>
      </c>
      <c r="DR43" s="66"/>
      <c r="DS43" s="67"/>
      <c r="DT43" s="22" t="str">
        <f>IF(OR($J43="",DS43=""),"",SUM(Tipppunkte!DR43:DT43))</f>
        <v/>
      </c>
      <c r="DU43" s="66"/>
      <c r="DV43" s="67"/>
      <c r="DW43" s="22" t="str">
        <f>IF(OR($J43="",DV43=""),"",SUM(Tipppunkte!DU43:DW43))</f>
        <v/>
      </c>
      <c r="DX43" s="66"/>
      <c r="DY43" s="67"/>
      <c r="DZ43" s="22" t="str">
        <f>IF(OR($J43="",DY43=""),"",SUM(Tipppunkte!DX43:DZ43))</f>
        <v/>
      </c>
      <c r="EA43" s="66"/>
      <c r="EB43" s="67"/>
      <c r="EC43" s="22" t="str">
        <f>IF(OR($J43="",EB43=""),"",SUM(Tipppunkte!EA43:EC43))</f>
        <v/>
      </c>
      <c r="ED43" s="66"/>
      <c r="EE43" s="67"/>
      <c r="EF43" s="22" t="str">
        <f>IF(OR($J43="",EE43=""),"",SUM(Tipppunkte!ED43:EF43))</f>
        <v/>
      </c>
      <c r="EG43" s="66"/>
      <c r="EH43" s="67"/>
      <c r="EI43" s="22" t="str">
        <f>IF(OR($J43="",EH43=""),"",SUM(Tipppunkte!EG43:EI43))</f>
        <v/>
      </c>
    </row>
    <row r="44" spans="1:139">
      <c r="A44" s="299"/>
      <c r="B44" s="130">
        <v>41</v>
      </c>
      <c r="C44" s="144">
        <f>Stammdaten!H81</f>
        <v>42547.75</v>
      </c>
      <c r="D44" s="158"/>
      <c r="E44" s="148" t="str">
        <f ca="1">Stammdaten!F81</f>
        <v>Deutschland</v>
      </c>
      <c r="F44" s="13" t="s">
        <v>4</v>
      </c>
      <c r="G44" s="150" t="str">
        <f ca="1">Stammdaten!G81</f>
        <v>Slowakei</v>
      </c>
      <c r="H44" s="59"/>
      <c r="I44" s="13" t="s">
        <v>3</v>
      </c>
      <c r="J44" s="61"/>
      <c r="K44" s="3" t="str">
        <f t="shared" si="2"/>
        <v>x</v>
      </c>
      <c r="L44" s="1" t="s">
        <v>3</v>
      </c>
      <c r="M44" s="7" t="str">
        <f t="shared" si="3"/>
        <v>x</v>
      </c>
      <c r="N44" s="37" t="str">
        <f t="shared" ca="1" si="4"/>
        <v>Deutschlandx</v>
      </c>
      <c r="O44" s="37" t="str">
        <f t="shared" ca="1" si="5"/>
        <v>Slowakeix</v>
      </c>
      <c r="P44" s="37" t="str">
        <f ca="1">Stammdaten!D81&amp;Stammdaten!E81</f>
        <v>1C3B</v>
      </c>
      <c r="Q44" s="37">
        <f t="shared" si="6"/>
        <v>0</v>
      </c>
      <c r="T44" s="66">
        <v>2</v>
      </c>
      <c r="U44" s="67">
        <v>1</v>
      </c>
      <c r="V44" s="22" t="str">
        <f>IF(OR($J44="",U44=""),"",SUM(Tipppunkte!T44:V44))</f>
        <v/>
      </c>
      <c r="W44" s="66"/>
      <c r="X44" s="67"/>
      <c r="Y44" s="22" t="str">
        <f>IF(OR($J44="",X44=""),"",SUM(Tipppunkte!W44:Y44))</f>
        <v/>
      </c>
      <c r="Z44" s="66"/>
      <c r="AA44" s="67"/>
      <c r="AB44" s="22" t="str">
        <f>IF(OR($J44="",AA44=""),"",SUM(Tipppunkte!Z44:AB44))</f>
        <v/>
      </c>
      <c r="AC44" s="66"/>
      <c r="AD44" s="67"/>
      <c r="AE44" s="22" t="str">
        <f>IF(OR($J44="",AD44=""),"",SUM(Tipppunkte!AC44:AE44))</f>
        <v/>
      </c>
      <c r="AF44" s="66"/>
      <c r="AG44" s="67"/>
      <c r="AH44" s="22" t="str">
        <f>IF(OR($J44="",AG44=""),"",SUM(Tipppunkte!AF44:AH44))</f>
        <v/>
      </c>
      <c r="AI44" s="66"/>
      <c r="AJ44" s="67"/>
      <c r="AK44" s="22" t="str">
        <f>IF(OR($J44="",AJ44=""),"",SUM(Tipppunkte!AI44:AK44))</f>
        <v/>
      </c>
      <c r="AL44" s="66"/>
      <c r="AM44" s="67"/>
      <c r="AN44" s="22" t="str">
        <f>IF(OR($J44="",AM44=""),"",SUM(Tipppunkte!AL44:AN44))</f>
        <v/>
      </c>
      <c r="AO44" s="66"/>
      <c r="AP44" s="67"/>
      <c r="AQ44" s="22" t="str">
        <f>IF(OR($J44="",AP44=""),"",SUM(Tipppunkte!AO44:AQ44))</f>
        <v/>
      </c>
      <c r="AR44" s="66"/>
      <c r="AS44" s="67"/>
      <c r="AT44" s="22" t="str">
        <f>IF(OR($J44="",AS44=""),"",SUM(Tipppunkte!AR44:AT44))</f>
        <v/>
      </c>
      <c r="AU44" s="66"/>
      <c r="AV44" s="67"/>
      <c r="AW44" s="22" t="str">
        <f>IF(OR($J44="",AV44=""),"",SUM(Tipppunkte!AU44:AW44))</f>
        <v/>
      </c>
      <c r="AX44" s="66"/>
      <c r="AY44" s="67"/>
      <c r="AZ44" s="22" t="str">
        <f>IF(OR($J44="",AY44=""),"",SUM(Tipppunkte!AX44:AZ44))</f>
        <v/>
      </c>
      <c r="BA44" s="66"/>
      <c r="BB44" s="67"/>
      <c r="BC44" s="22" t="str">
        <f>IF(OR($J44="",BB44=""),"",SUM(Tipppunkte!BA44:BC44))</f>
        <v/>
      </c>
      <c r="BD44" s="66"/>
      <c r="BE44" s="67"/>
      <c r="BF44" s="22" t="str">
        <f>IF(OR($J44="",BE44=""),"",SUM(Tipppunkte!BD44:BF44))</f>
        <v/>
      </c>
      <c r="BG44" s="66"/>
      <c r="BH44" s="67"/>
      <c r="BI44" s="22" t="str">
        <f>IF(OR($J44="",BH44=""),"",SUM(Tipppunkte!BG44:BI44))</f>
        <v/>
      </c>
      <c r="BJ44" s="66"/>
      <c r="BK44" s="67"/>
      <c r="BL44" s="22" t="str">
        <f>IF(OR($J44="",BK44=""),"",SUM(Tipppunkte!BJ44:BL44))</f>
        <v/>
      </c>
      <c r="BM44" s="66"/>
      <c r="BN44" s="67"/>
      <c r="BO44" s="22" t="str">
        <f>IF(OR($J44="",BN44=""),"",SUM(Tipppunkte!BM44:BO44))</f>
        <v/>
      </c>
      <c r="BP44" s="66"/>
      <c r="BQ44" s="67"/>
      <c r="BR44" s="22" t="str">
        <f>IF(OR($J44="",BQ44=""),"",SUM(Tipppunkte!BP44:BR44))</f>
        <v/>
      </c>
      <c r="BS44" s="66"/>
      <c r="BT44" s="67"/>
      <c r="BU44" s="22" t="str">
        <f>IF(OR($J44="",BT44=""),"",SUM(Tipppunkte!BS44:BU44))</f>
        <v/>
      </c>
      <c r="BV44" s="66"/>
      <c r="BW44" s="67"/>
      <c r="BX44" s="22" t="str">
        <f>IF(OR($J44="",BW44=""),"",SUM(Tipppunkte!BV44:BX44))</f>
        <v/>
      </c>
      <c r="BY44" s="66"/>
      <c r="BZ44" s="67"/>
      <c r="CA44" s="22" t="str">
        <f>IF(OR($J44="",BZ44=""),"",SUM(Tipppunkte!BY44:CA44))</f>
        <v/>
      </c>
      <c r="CB44" s="66"/>
      <c r="CC44" s="67"/>
      <c r="CD44" s="22" t="str">
        <f>IF(OR($J44="",CC44=""),"",SUM(Tipppunkte!CB44:CD44))</f>
        <v/>
      </c>
      <c r="CE44" s="66"/>
      <c r="CF44" s="67"/>
      <c r="CG44" s="22" t="str">
        <f>IF(OR($J44="",CF44=""),"",SUM(Tipppunkte!CE44:CG44))</f>
        <v/>
      </c>
      <c r="CH44" s="66"/>
      <c r="CI44" s="67"/>
      <c r="CJ44" s="22" t="str">
        <f>IF(OR($J44="",CI44=""),"",SUM(Tipppunkte!CH44:CJ44))</f>
        <v/>
      </c>
      <c r="CK44" s="66"/>
      <c r="CL44" s="67"/>
      <c r="CM44" s="22" t="str">
        <f>IF(OR($J44="",CL44=""),"",SUM(Tipppunkte!CK44:CM44))</f>
        <v/>
      </c>
      <c r="CN44" s="66"/>
      <c r="CO44" s="67"/>
      <c r="CP44" s="22" t="str">
        <f>IF(OR($J44="",CO44=""),"",SUM(Tipppunkte!CN44:CP44))</f>
        <v/>
      </c>
      <c r="CQ44" s="66"/>
      <c r="CR44" s="67"/>
      <c r="CS44" s="22" t="str">
        <f>IF(OR($J44="",CR44=""),"",SUM(Tipppunkte!CQ44:CS44))</f>
        <v/>
      </c>
      <c r="CT44" s="66"/>
      <c r="CU44" s="67"/>
      <c r="CV44" s="22" t="str">
        <f>IF(OR($J44="",CU44=""),"",SUM(Tipppunkte!CT44:CV44))</f>
        <v/>
      </c>
      <c r="CW44" s="66"/>
      <c r="CX44" s="67"/>
      <c r="CY44" s="22" t="str">
        <f>IF(OR($J44="",CX44=""),"",SUM(Tipppunkte!CW44:CY44))</f>
        <v/>
      </c>
      <c r="CZ44" s="66"/>
      <c r="DA44" s="67"/>
      <c r="DB44" s="22" t="str">
        <f>IF(OR($J44="",DA44=""),"",SUM(Tipppunkte!CZ44:DB44))</f>
        <v/>
      </c>
      <c r="DC44" s="66"/>
      <c r="DD44" s="67"/>
      <c r="DE44" s="22" t="str">
        <f>IF(OR($J44="",DD44=""),"",SUM(Tipppunkte!DC44:DE44))</f>
        <v/>
      </c>
      <c r="DF44" s="66"/>
      <c r="DG44" s="67"/>
      <c r="DH44" s="22" t="str">
        <f>IF(OR($J44="",DG44=""),"",SUM(Tipppunkte!DF44:DH44))</f>
        <v/>
      </c>
      <c r="DI44" s="66"/>
      <c r="DJ44" s="67"/>
      <c r="DK44" s="22" t="str">
        <f>IF(OR($J44="",DJ44=""),"",SUM(Tipppunkte!DI44:DK44))</f>
        <v/>
      </c>
      <c r="DL44" s="66"/>
      <c r="DM44" s="67"/>
      <c r="DN44" s="22" t="str">
        <f>IF(OR($J44="",DM44=""),"",SUM(Tipppunkte!DL44:DN44))</f>
        <v/>
      </c>
      <c r="DO44" s="66"/>
      <c r="DP44" s="67"/>
      <c r="DQ44" s="22" t="str">
        <f>IF(OR($J44="",DP44=""),"",SUM(Tipppunkte!DO44:DQ44))</f>
        <v/>
      </c>
      <c r="DR44" s="66"/>
      <c r="DS44" s="67"/>
      <c r="DT44" s="22" t="str">
        <f>IF(OR($J44="",DS44=""),"",SUM(Tipppunkte!DR44:DT44))</f>
        <v/>
      </c>
      <c r="DU44" s="66"/>
      <c r="DV44" s="67"/>
      <c r="DW44" s="22" t="str">
        <f>IF(OR($J44="",DV44=""),"",SUM(Tipppunkte!DU44:DW44))</f>
        <v/>
      </c>
      <c r="DX44" s="66"/>
      <c r="DY44" s="67"/>
      <c r="DZ44" s="22" t="str">
        <f>IF(OR($J44="",DY44=""),"",SUM(Tipppunkte!DX44:DZ44))</f>
        <v/>
      </c>
      <c r="EA44" s="66"/>
      <c r="EB44" s="67"/>
      <c r="EC44" s="22" t="str">
        <f>IF(OR($J44="",EB44=""),"",SUM(Tipppunkte!EA44:EC44))</f>
        <v/>
      </c>
      <c r="ED44" s="66"/>
      <c r="EE44" s="67"/>
      <c r="EF44" s="22" t="str">
        <f>IF(OR($J44="",EE44=""),"",SUM(Tipppunkte!ED44:EF44))</f>
        <v/>
      </c>
      <c r="EG44" s="66"/>
      <c r="EH44" s="67"/>
      <c r="EI44" s="22" t="str">
        <f>IF(OR($J44="",EH44=""),"",SUM(Tipppunkte!EG44:EI44))</f>
        <v/>
      </c>
    </row>
    <row r="45" spans="1:139">
      <c r="A45" s="299"/>
      <c r="B45" s="130">
        <v>42</v>
      </c>
      <c r="C45" s="144">
        <f>Stammdaten!H82</f>
        <v>42547.875</v>
      </c>
      <c r="D45" s="158"/>
      <c r="E45" s="148" t="str">
        <f ca="1">Stammdaten!F82</f>
        <v>Ungarn</v>
      </c>
      <c r="F45" s="13" t="s">
        <v>4</v>
      </c>
      <c r="G45" s="150" t="str">
        <f ca="1">Stammdaten!G82</f>
        <v>Belgien</v>
      </c>
      <c r="H45" s="59"/>
      <c r="I45" s="13" t="s">
        <v>3</v>
      </c>
      <c r="J45" s="61"/>
      <c r="K45" s="3" t="str">
        <f t="shared" si="2"/>
        <v>x</v>
      </c>
      <c r="L45" s="1" t="s">
        <v>3</v>
      </c>
      <c r="M45" s="7" t="str">
        <f t="shared" si="3"/>
        <v>x</v>
      </c>
      <c r="N45" s="37" t="str">
        <f t="shared" ca="1" si="4"/>
        <v>Ungarnx</v>
      </c>
      <c r="O45" s="37" t="str">
        <f t="shared" ca="1" si="5"/>
        <v>Belgienx</v>
      </c>
      <c r="P45" s="37" t="str">
        <f>Stammdaten!D82&amp;Stammdaten!E82</f>
        <v>1F2E</v>
      </c>
      <c r="Q45" s="37">
        <f t="shared" si="6"/>
        <v>0</v>
      </c>
      <c r="T45" s="66">
        <v>1</v>
      </c>
      <c r="U45" s="67">
        <v>2</v>
      </c>
      <c r="V45" s="22" t="str">
        <f>IF(OR($J45="",U45=""),"",SUM(Tipppunkte!T45:V45))</f>
        <v/>
      </c>
      <c r="W45" s="66"/>
      <c r="X45" s="67"/>
      <c r="Y45" s="22" t="str">
        <f>IF(OR($J45="",X45=""),"",SUM(Tipppunkte!W45:Y45))</f>
        <v/>
      </c>
      <c r="Z45" s="66"/>
      <c r="AA45" s="67"/>
      <c r="AB45" s="22" t="str">
        <f>IF(OR($J45="",AA45=""),"",SUM(Tipppunkte!Z45:AB45))</f>
        <v/>
      </c>
      <c r="AC45" s="66"/>
      <c r="AD45" s="67"/>
      <c r="AE45" s="22" t="str">
        <f>IF(OR($J45="",AD45=""),"",SUM(Tipppunkte!AC45:AE45))</f>
        <v/>
      </c>
      <c r="AF45" s="66"/>
      <c r="AG45" s="67"/>
      <c r="AH45" s="22" t="str">
        <f>IF(OR($J45="",AG45=""),"",SUM(Tipppunkte!AF45:AH45))</f>
        <v/>
      </c>
      <c r="AI45" s="66"/>
      <c r="AJ45" s="67"/>
      <c r="AK45" s="22" t="str">
        <f>IF(OR($J45="",AJ45=""),"",SUM(Tipppunkte!AI45:AK45))</f>
        <v/>
      </c>
      <c r="AL45" s="66"/>
      <c r="AM45" s="67"/>
      <c r="AN45" s="22" t="str">
        <f>IF(OR($J45="",AM45=""),"",SUM(Tipppunkte!AL45:AN45))</f>
        <v/>
      </c>
      <c r="AO45" s="66"/>
      <c r="AP45" s="67"/>
      <c r="AQ45" s="22" t="str">
        <f>IF(OR($J45="",AP45=""),"",SUM(Tipppunkte!AO45:AQ45))</f>
        <v/>
      </c>
      <c r="AR45" s="66"/>
      <c r="AS45" s="67"/>
      <c r="AT45" s="22" t="str">
        <f>IF(OR($J45="",AS45=""),"",SUM(Tipppunkte!AR45:AT45))</f>
        <v/>
      </c>
      <c r="AU45" s="66"/>
      <c r="AV45" s="67"/>
      <c r="AW45" s="22" t="str">
        <f>IF(OR($J45="",AV45=""),"",SUM(Tipppunkte!AU45:AW45))</f>
        <v/>
      </c>
      <c r="AX45" s="66"/>
      <c r="AY45" s="67"/>
      <c r="AZ45" s="22" t="str">
        <f>IF(OR($J45="",AY45=""),"",SUM(Tipppunkte!AX45:AZ45))</f>
        <v/>
      </c>
      <c r="BA45" s="66"/>
      <c r="BB45" s="67"/>
      <c r="BC45" s="22" t="str">
        <f>IF(OR($J45="",BB45=""),"",SUM(Tipppunkte!BA45:BC45))</f>
        <v/>
      </c>
      <c r="BD45" s="66"/>
      <c r="BE45" s="67"/>
      <c r="BF45" s="22" t="str">
        <f>IF(OR($J45="",BE45=""),"",SUM(Tipppunkte!BD45:BF45))</f>
        <v/>
      </c>
      <c r="BG45" s="66"/>
      <c r="BH45" s="67"/>
      <c r="BI45" s="22" t="str">
        <f>IF(OR($J45="",BH45=""),"",SUM(Tipppunkte!BG45:BI45))</f>
        <v/>
      </c>
      <c r="BJ45" s="66"/>
      <c r="BK45" s="67"/>
      <c r="BL45" s="22" t="str">
        <f>IF(OR($J45="",BK45=""),"",SUM(Tipppunkte!BJ45:BL45))</f>
        <v/>
      </c>
      <c r="BM45" s="66"/>
      <c r="BN45" s="67"/>
      <c r="BO45" s="22" t="str">
        <f>IF(OR($J45="",BN45=""),"",SUM(Tipppunkte!BM45:BO45))</f>
        <v/>
      </c>
      <c r="BP45" s="66"/>
      <c r="BQ45" s="67"/>
      <c r="BR45" s="22" t="str">
        <f>IF(OR($J45="",BQ45=""),"",SUM(Tipppunkte!BP45:BR45))</f>
        <v/>
      </c>
      <c r="BS45" s="66"/>
      <c r="BT45" s="67"/>
      <c r="BU45" s="22" t="str">
        <f>IF(OR($J45="",BT45=""),"",SUM(Tipppunkte!BS45:BU45))</f>
        <v/>
      </c>
      <c r="BV45" s="66"/>
      <c r="BW45" s="67"/>
      <c r="BX45" s="22" t="str">
        <f>IF(OR($J45="",BW45=""),"",SUM(Tipppunkte!BV45:BX45))</f>
        <v/>
      </c>
      <c r="BY45" s="66"/>
      <c r="BZ45" s="67"/>
      <c r="CA45" s="22" t="str">
        <f>IF(OR($J45="",BZ45=""),"",SUM(Tipppunkte!BY45:CA45))</f>
        <v/>
      </c>
      <c r="CB45" s="66"/>
      <c r="CC45" s="67"/>
      <c r="CD45" s="22" t="str">
        <f>IF(OR($J45="",CC45=""),"",SUM(Tipppunkte!CB45:CD45))</f>
        <v/>
      </c>
      <c r="CE45" s="66"/>
      <c r="CF45" s="67"/>
      <c r="CG45" s="22" t="str">
        <f>IF(OR($J45="",CF45=""),"",SUM(Tipppunkte!CE45:CG45))</f>
        <v/>
      </c>
      <c r="CH45" s="66"/>
      <c r="CI45" s="67"/>
      <c r="CJ45" s="22" t="str">
        <f>IF(OR($J45="",CI45=""),"",SUM(Tipppunkte!CH45:CJ45))</f>
        <v/>
      </c>
      <c r="CK45" s="66"/>
      <c r="CL45" s="67"/>
      <c r="CM45" s="22" t="str">
        <f>IF(OR($J45="",CL45=""),"",SUM(Tipppunkte!CK45:CM45))</f>
        <v/>
      </c>
      <c r="CN45" s="66"/>
      <c r="CO45" s="67"/>
      <c r="CP45" s="22" t="str">
        <f>IF(OR($J45="",CO45=""),"",SUM(Tipppunkte!CN45:CP45))</f>
        <v/>
      </c>
      <c r="CQ45" s="66"/>
      <c r="CR45" s="67"/>
      <c r="CS45" s="22" t="str">
        <f>IF(OR($J45="",CR45=""),"",SUM(Tipppunkte!CQ45:CS45))</f>
        <v/>
      </c>
      <c r="CT45" s="66"/>
      <c r="CU45" s="67"/>
      <c r="CV45" s="22" t="str">
        <f>IF(OR($J45="",CU45=""),"",SUM(Tipppunkte!CT45:CV45))</f>
        <v/>
      </c>
      <c r="CW45" s="66"/>
      <c r="CX45" s="67"/>
      <c r="CY45" s="22" t="str">
        <f>IF(OR($J45="",CX45=""),"",SUM(Tipppunkte!CW45:CY45))</f>
        <v/>
      </c>
      <c r="CZ45" s="66"/>
      <c r="DA45" s="67"/>
      <c r="DB45" s="22" t="str">
        <f>IF(OR($J45="",DA45=""),"",SUM(Tipppunkte!CZ45:DB45))</f>
        <v/>
      </c>
      <c r="DC45" s="66"/>
      <c r="DD45" s="67"/>
      <c r="DE45" s="22" t="str">
        <f>IF(OR($J45="",DD45=""),"",SUM(Tipppunkte!DC45:DE45))</f>
        <v/>
      </c>
      <c r="DF45" s="66"/>
      <c r="DG45" s="67"/>
      <c r="DH45" s="22" t="str">
        <f>IF(OR($J45="",DG45=""),"",SUM(Tipppunkte!DF45:DH45))</f>
        <v/>
      </c>
      <c r="DI45" s="66"/>
      <c r="DJ45" s="67"/>
      <c r="DK45" s="22" t="str">
        <f>IF(OR($J45="",DJ45=""),"",SUM(Tipppunkte!DI45:DK45))</f>
        <v/>
      </c>
      <c r="DL45" s="66"/>
      <c r="DM45" s="67"/>
      <c r="DN45" s="22" t="str">
        <f>IF(OR($J45="",DM45=""),"",SUM(Tipppunkte!DL45:DN45))</f>
        <v/>
      </c>
      <c r="DO45" s="66"/>
      <c r="DP45" s="67"/>
      <c r="DQ45" s="22" t="str">
        <f>IF(OR($J45="",DP45=""),"",SUM(Tipppunkte!DO45:DQ45))</f>
        <v/>
      </c>
      <c r="DR45" s="66"/>
      <c r="DS45" s="67"/>
      <c r="DT45" s="22" t="str">
        <f>IF(OR($J45="",DS45=""),"",SUM(Tipppunkte!DR45:DT45))</f>
        <v/>
      </c>
      <c r="DU45" s="66"/>
      <c r="DV45" s="67"/>
      <c r="DW45" s="22" t="str">
        <f>IF(OR($J45="",DV45=""),"",SUM(Tipppunkte!DU45:DW45))</f>
        <v/>
      </c>
      <c r="DX45" s="66"/>
      <c r="DY45" s="67"/>
      <c r="DZ45" s="22" t="str">
        <f>IF(OR($J45="",DY45=""),"",SUM(Tipppunkte!DX45:DZ45))</f>
        <v/>
      </c>
      <c r="EA45" s="66"/>
      <c r="EB45" s="67"/>
      <c r="EC45" s="22" t="str">
        <f>IF(OR($J45="",EB45=""),"",SUM(Tipppunkte!EA45:EC45))</f>
        <v/>
      </c>
      <c r="ED45" s="66"/>
      <c r="EE45" s="67"/>
      <c r="EF45" s="22" t="str">
        <f>IF(OR($J45="",EE45=""),"",SUM(Tipppunkte!ED45:EF45))</f>
        <v/>
      </c>
      <c r="EG45" s="66"/>
      <c r="EH45" s="67"/>
      <c r="EI45" s="22" t="str">
        <f>IF(OR($J45="",EH45=""),"",SUM(Tipppunkte!EG45:EI45))</f>
        <v/>
      </c>
    </row>
    <row r="46" spans="1:139">
      <c r="A46" s="299"/>
      <c r="B46" s="130">
        <v>43</v>
      </c>
      <c r="C46" s="144">
        <f>Stammdaten!H83</f>
        <v>42548.75</v>
      </c>
      <c r="D46" s="158"/>
      <c r="E46" s="148" t="str">
        <f ca="1">Stammdaten!F83</f>
        <v>Italien</v>
      </c>
      <c r="F46" s="13" t="s">
        <v>4</v>
      </c>
      <c r="G46" s="150" t="str">
        <f ca="1">Stammdaten!G83</f>
        <v>Spanien</v>
      </c>
      <c r="H46" s="59"/>
      <c r="I46" s="13" t="s">
        <v>3</v>
      </c>
      <c r="J46" s="61"/>
      <c r="K46" s="3" t="str">
        <f t="shared" si="2"/>
        <v>x</v>
      </c>
      <c r="L46" s="1" t="s">
        <v>3</v>
      </c>
      <c r="M46" s="7" t="str">
        <f t="shared" si="3"/>
        <v>x</v>
      </c>
      <c r="N46" s="37" t="str">
        <f t="shared" ca="1" si="4"/>
        <v>Italienx</v>
      </c>
      <c r="O46" s="37" t="str">
        <f t="shared" ca="1" si="5"/>
        <v>Spanienx</v>
      </c>
      <c r="P46" s="37" t="str">
        <f>Stammdaten!D83&amp;Stammdaten!E83</f>
        <v>1E2D</v>
      </c>
      <c r="Q46" s="37">
        <f t="shared" si="6"/>
        <v>0</v>
      </c>
      <c r="T46" s="66">
        <v>2</v>
      </c>
      <c r="U46" s="67">
        <v>1</v>
      </c>
      <c r="V46" s="22" t="str">
        <f>IF(OR($J46="",U46=""),"",SUM(Tipppunkte!T46:V46))</f>
        <v/>
      </c>
      <c r="W46" s="66"/>
      <c r="X46" s="67"/>
      <c r="Y46" s="22" t="str">
        <f>IF(OR($J46="",X46=""),"",SUM(Tipppunkte!W46:Y46))</f>
        <v/>
      </c>
      <c r="Z46" s="66"/>
      <c r="AA46" s="67"/>
      <c r="AB46" s="22" t="str">
        <f>IF(OR($J46="",AA46=""),"",SUM(Tipppunkte!Z46:AB46))</f>
        <v/>
      </c>
      <c r="AC46" s="66"/>
      <c r="AD46" s="67"/>
      <c r="AE46" s="22" t="str">
        <f>IF(OR($J46="",AD46=""),"",SUM(Tipppunkte!AC46:AE46))</f>
        <v/>
      </c>
      <c r="AF46" s="66"/>
      <c r="AG46" s="67"/>
      <c r="AH46" s="22" t="str">
        <f>IF(OR($J46="",AG46=""),"",SUM(Tipppunkte!AF46:AH46))</f>
        <v/>
      </c>
      <c r="AI46" s="66"/>
      <c r="AJ46" s="67"/>
      <c r="AK46" s="22" t="str">
        <f>IF(OR($J46="",AJ46=""),"",SUM(Tipppunkte!AI46:AK46))</f>
        <v/>
      </c>
      <c r="AL46" s="66"/>
      <c r="AM46" s="67"/>
      <c r="AN46" s="22" t="str">
        <f>IF(OR($J46="",AM46=""),"",SUM(Tipppunkte!AL46:AN46))</f>
        <v/>
      </c>
      <c r="AO46" s="66"/>
      <c r="AP46" s="67"/>
      <c r="AQ46" s="22" t="str">
        <f>IF(OR($J46="",AP46=""),"",SUM(Tipppunkte!AO46:AQ46))</f>
        <v/>
      </c>
      <c r="AR46" s="66"/>
      <c r="AS46" s="67"/>
      <c r="AT46" s="22" t="str">
        <f>IF(OR($J46="",AS46=""),"",SUM(Tipppunkte!AR46:AT46))</f>
        <v/>
      </c>
      <c r="AU46" s="66"/>
      <c r="AV46" s="67"/>
      <c r="AW46" s="22" t="str">
        <f>IF(OR($J46="",AV46=""),"",SUM(Tipppunkte!AU46:AW46))</f>
        <v/>
      </c>
      <c r="AX46" s="66"/>
      <c r="AY46" s="67"/>
      <c r="AZ46" s="22" t="str">
        <f>IF(OR($J46="",AY46=""),"",SUM(Tipppunkte!AX46:AZ46))</f>
        <v/>
      </c>
      <c r="BA46" s="66"/>
      <c r="BB46" s="67"/>
      <c r="BC46" s="22" t="str">
        <f>IF(OR($J46="",BB46=""),"",SUM(Tipppunkte!BA46:BC46))</f>
        <v/>
      </c>
      <c r="BD46" s="66"/>
      <c r="BE46" s="67"/>
      <c r="BF46" s="22" t="str">
        <f>IF(OR($J46="",BE46=""),"",SUM(Tipppunkte!BD46:BF46))</f>
        <v/>
      </c>
      <c r="BG46" s="66"/>
      <c r="BH46" s="67"/>
      <c r="BI46" s="22" t="str">
        <f>IF(OR($J46="",BH46=""),"",SUM(Tipppunkte!BG46:BI46))</f>
        <v/>
      </c>
      <c r="BJ46" s="66"/>
      <c r="BK46" s="67"/>
      <c r="BL46" s="22" t="str">
        <f>IF(OR($J46="",BK46=""),"",SUM(Tipppunkte!BJ46:BL46))</f>
        <v/>
      </c>
      <c r="BM46" s="66"/>
      <c r="BN46" s="67"/>
      <c r="BO46" s="22" t="str">
        <f>IF(OR($J46="",BN46=""),"",SUM(Tipppunkte!BM46:BO46))</f>
        <v/>
      </c>
      <c r="BP46" s="66"/>
      <c r="BQ46" s="67"/>
      <c r="BR46" s="22" t="str">
        <f>IF(OR($J46="",BQ46=""),"",SUM(Tipppunkte!BP46:BR46))</f>
        <v/>
      </c>
      <c r="BS46" s="66"/>
      <c r="BT46" s="67"/>
      <c r="BU46" s="22" t="str">
        <f>IF(OR($J46="",BT46=""),"",SUM(Tipppunkte!BS46:BU46))</f>
        <v/>
      </c>
      <c r="BV46" s="66"/>
      <c r="BW46" s="67"/>
      <c r="BX46" s="22" t="str">
        <f>IF(OR($J46="",BW46=""),"",SUM(Tipppunkte!BV46:BX46))</f>
        <v/>
      </c>
      <c r="BY46" s="66"/>
      <c r="BZ46" s="67"/>
      <c r="CA46" s="22" t="str">
        <f>IF(OR($J46="",BZ46=""),"",SUM(Tipppunkte!BY46:CA46))</f>
        <v/>
      </c>
      <c r="CB46" s="66"/>
      <c r="CC46" s="67"/>
      <c r="CD46" s="22" t="str">
        <f>IF(OR($J46="",CC46=""),"",SUM(Tipppunkte!CB46:CD46))</f>
        <v/>
      </c>
      <c r="CE46" s="66"/>
      <c r="CF46" s="67"/>
      <c r="CG46" s="22" t="str">
        <f>IF(OR($J46="",CF46=""),"",SUM(Tipppunkte!CE46:CG46))</f>
        <v/>
      </c>
      <c r="CH46" s="66"/>
      <c r="CI46" s="67"/>
      <c r="CJ46" s="22" t="str">
        <f>IF(OR($J46="",CI46=""),"",SUM(Tipppunkte!CH46:CJ46))</f>
        <v/>
      </c>
      <c r="CK46" s="66"/>
      <c r="CL46" s="67"/>
      <c r="CM46" s="22" t="str">
        <f>IF(OR($J46="",CL46=""),"",SUM(Tipppunkte!CK46:CM46))</f>
        <v/>
      </c>
      <c r="CN46" s="66"/>
      <c r="CO46" s="67"/>
      <c r="CP46" s="22" t="str">
        <f>IF(OR($J46="",CO46=""),"",SUM(Tipppunkte!CN46:CP46))</f>
        <v/>
      </c>
      <c r="CQ46" s="66"/>
      <c r="CR46" s="67"/>
      <c r="CS46" s="22" t="str">
        <f>IF(OR($J46="",CR46=""),"",SUM(Tipppunkte!CQ46:CS46))</f>
        <v/>
      </c>
      <c r="CT46" s="66"/>
      <c r="CU46" s="67"/>
      <c r="CV46" s="22" t="str">
        <f>IF(OR($J46="",CU46=""),"",SUM(Tipppunkte!CT46:CV46))</f>
        <v/>
      </c>
      <c r="CW46" s="66"/>
      <c r="CX46" s="67"/>
      <c r="CY46" s="22" t="str">
        <f>IF(OR($J46="",CX46=""),"",SUM(Tipppunkte!CW46:CY46))</f>
        <v/>
      </c>
      <c r="CZ46" s="66"/>
      <c r="DA46" s="67"/>
      <c r="DB46" s="22" t="str">
        <f>IF(OR($J46="",DA46=""),"",SUM(Tipppunkte!CZ46:DB46))</f>
        <v/>
      </c>
      <c r="DC46" s="66"/>
      <c r="DD46" s="67"/>
      <c r="DE46" s="22" t="str">
        <f>IF(OR($J46="",DD46=""),"",SUM(Tipppunkte!DC46:DE46))</f>
        <v/>
      </c>
      <c r="DF46" s="66"/>
      <c r="DG46" s="67"/>
      <c r="DH46" s="22" t="str">
        <f>IF(OR($J46="",DG46=""),"",SUM(Tipppunkte!DF46:DH46))</f>
        <v/>
      </c>
      <c r="DI46" s="66"/>
      <c r="DJ46" s="67"/>
      <c r="DK46" s="22" t="str">
        <f>IF(OR($J46="",DJ46=""),"",SUM(Tipppunkte!DI46:DK46))</f>
        <v/>
      </c>
      <c r="DL46" s="66"/>
      <c r="DM46" s="67"/>
      <c r="DN46" s="22" t="str">
        <f>IF(OR($J46="",DM46=""),"",SUM(Tipppunkte!DL46:DN46))</f>
        <v/>
      </c>
      <c r="DO46" s="66"/>
      <c r="DP46" s="67"/>
      <c r="DQ46" s="22" t="str">
        <f>IF(OR($J46="",DP46=""),"",SUM(Tipppunkte!DO46:DQ46))</f>
        <v/>
      </c>
      <c r="DR46" s="66"/>
      <c r="DS46" s="67"/>
      <c r="DT46" s="22" t="str">
        <f>IF(OR($J46="",DS46=""),"",SUM(Tipppunkte!DR46:DT46))</f>
        <v/>
      </c>
      <c r="DU46" s="66"/>
      <c r="DV46" s="67"/>
      <c r="DW46" s="22" t="str">
        <f>IF(OR($J46="",DV46=""),"",SUM(Tipppunkte!DU46:DW46))</f>
        <v/>
      </c>
      <c r="DX46" s="66"/>
      <c r="DY46" s="67"/>
      <c r="DZ46" s="22" t="str">
        <f>IF(OR($J46="",DY46=""),"",SUM(Tipppunkte!DX46:DZ46))</f>
        <v/>
      </c>
      <c r="EA46" s="66"/>
      <c r="EB46" s="67"/>
      <c r="EC46" s="22" t="str">
        <f>IF(OR($J46="",EB46=""),"",SUM(Tipppunkte!EA46:EC46))</f>
        <v/>
      </c>
      <c r="ED46" s="66"/>
      <c r="EE46" s="67"/>
      <c r="EF46" s="22" t="str">
        <f>IF(OR($J46="",EE46=""),"",SUM(Tipppunkte!ED46:EF46))</f>
        <v/>
      </c>
      <c r="EG46" s="66"/>
      <c r="EH46" s="67"/>
      <c r="EI46" s="22" t="str">
        <f>IF(OR($J46="",EH46=""),"",SUM(Tipppunkte!EG46:EI46))</f>
        <v/>
      </c>
    </row>
    <row r="47" spans="1:139" ht="13.5" thickBot="1">
      <c r="A47" s="299"/>
      <c r="B47" s="127">
        <v>44</v>
      </c>
      <c r="C47" s="145">
        <f>Stammdaten!H84</f>
        <v>42548.875</v>
      </c>
      <c r="D47" s="159"/>
      <c r="E47" s="149" t="str">
        <f ca="1">Stammdaten!F84</f>
        <v>England</v>
      </c>
      <c r="F47" s="15" t="s">
        <v>4</v>
      </c>
      <c r="G47" s="151" t="str">
        <f ca="1">Stammdaten!G84</f>
        <v>Island</v>
      </c>
      <c r="H47" s="60"/>
      <c r="I47" s="15" t="s">
        <v>3</v>
      </c>
      <c r="J47" s="62"/>
      <c r="K47" s="3" t="str">
        <f t="shared" si="2"/>
        <v>x</v>
      </c>
      <c r="L47" s="1" t="s">
        <v>3</v>
      </c>
      <c r="M47" s="7" t="str">
        <f t="shared" si="3"/>
        <v>x</v>
      </c>
      <c r="N47" s="37" t="str">
        <f t="shared" ca="1" si="4"/>
        <v>Englandx</v>
      </c>
      <c r="O47" s="37" t="str">
        <f t="shared" ca="1" si="5"/>
        <v>Islandx</v>
      </c>
      <c r="P47" s="37" t="str">
        <f>Stammdaten!D84&amp;Stammdaten!E84</f>
        <v>2B2F</v>
      </c>
      <c r="Q47" s="37">
        <f t="shared" si="6"/>
        <v>0</v>
      </c>
      <c r="T47" s="68">
        <v>1</v>
      </c>
      <c r="U47" s="69">
        <v>2</v>
      </c>
      <c r="V47" s="24" t="str">
        <f>IF(OR($J47="",U47=""),"",SUM(Tipppunkte!T47:V47))</f>
        <v/>
      </c>
      <c r="W47" s="68"/>
      <c r="X47" s="69"/>
      <c r="Y47" s="24" t="str">
        <f>IF(OR($J47="",X47=""),"",SUM(Tipppunkte!W47:Y47))</f>
        <v/>
      </c>
      <c r="Z47" s="68"/>
      <c r="AA47" s="69"/>
      <c r="AB47" s="24" t="str">
        <f>IF(OR($J47="",AA47=""),"",SUM(Tipppunkte!Z47:AB47))</f>
        <v/>
      </c>
      <c r="AC47" s="68"/>
      <c r="AD47" s="69"/>
      <c r="AE47" s="24" t="str">
        <f>IF(OR($J47="",AD47=""),"",SUM(Tipppunkte!AC47:AE47))</f>
        <v/>
      </c>
      <c r="AF47" s="68"/>
      <c r="AG47" s="69"/>
      <c r="AH47" s="24" t="str">
        <f>IF(OR($J47="",AG47=""),"",SUM(Tipppunkte!AF47:AH47))</f>
        <v/>
      </c>
      <c r="AI47" s="68"/>
      <c r="AJ47" s="69"/>
      <c r="AK47" s="24" t="str">
        <f>IF(OR($J47="",AJ47=""),"",SUM(Tipppunkte!AI47:AK47))</f>
        <v/>
      </c>
      <c r="AL47" s="68"/>
      <c r="AM47" s="69"/>
      <c r="AN47" s="24" t="str">
        <f>IF(OR($J47="",AM47=""),"",SUM(Tipppunkte!AL47:AN47))</f>
        <v/>
      </c>
      <c r="AO47" s="68"/>
      <c r="AP47" s="69"/>
      <c r="AQ47" s="24" t="str">
        <f>IF(OR($J47="",AP47=""),"",SUM(Tipppunkte!AO47:AQ47))</f>
        <v/>
      </c>
      <c r="AR47" s="68"/>
      <c r="AS47" s="69"/>
      <c r="AT47" s="24" t="str">
        <f>IF(OR($J47="",AS47=""),"",SUM(Tipppunkte!AR47:AT47))</f>
        <v/>
      </c>
      <c r="AU47" s="68"/>
      <c r="AV47" s="69"/>
      <c r="AW47" s="24" t="str">
        <f>IF(OR($J47="",AV47=""),"",SUM(Tipppunkte!AU47:AW47))</f>
        <v/>
      </c>
      <c r="AX47" s="68"/>
      <c r="AY47" s="69"/>
      <c r="AZ47" s="24" t="str">
        <f>IF(OR($J47="",AY47=""),"",SUM(Tipppunkte!AX47:AZ47))</f>
        <v/>
      </c>
      <c r="BA47" s="68"/>
      <c r="BB47" s="69"/>
      <c r="BC47" s="24" t="str">
        <f>IF(OR($J47="",BB47=""),"",SUM(Tipppunkte!BA47:BC47))</f>
        <v/>
      </c>
      <c r="BD47" s="68"/>
      <c r="BE47" s="69"/>
      <c r="BF47" s="24" t="str">
        <f>IF(OR($J47="",BE47=""),"",SUM(Tipppunkte!BD47:BF47))</f>
        <v/>
      </c>
      <c r="BG47" s="68"/>
      <c r="BH47" s="69"/>
      <c r="BI47" s="24" t="str">
        <f>IF(OR($J47="",BH47=""),"",SUM(Tipppunkte!BG47:BI47))</f>
        <v/>
      </c>
      <c r="BJ47" s="68"/>
      <c r="BK47" s="69"/>
      <c r="BL47" s="24" t="str">
        <f>IF(OR($J47="",BK47=""),"",SUM(Tipppunkte!BJ47:BL47))</f>
        <v/>
      </c>
      <c r="BM47" s="68"/>
      <c r="BN47" s="69"/>
      <c r="BO47" s="24" t="str">
        <f>IF(OR($J47="",BN47=""),"",SUM(Tipppunkte!BM47:BO47))</f>
        <v/>
      </c>
      <c r="BP47" s="68"/>
      <c r="BQ47" s="69"/>
      <c r="BR47" s="24" t="str">
        <f>IF(OR($J47="",BQ47=""),"",SUM(Tipppunkte!BP47:BR47))</f>
        <v/>
      </c>
      <c r="BS47" s="68"/>
      <c r="BT47" s="69"/>
      <c r="BU47" s="24" t="str">
        <f>IF(OR($J47="",BT47=""),"",SUM(Tipppunkte!BS47:BU47))</f>
        <v/>
      </c>
      <c r="BV47" s="68"/>
      <c r="BW47" s="69"/>
      <c r="BX47" s="24" t="str">
        <f>IF(OR($J47="",BW47=""),"",SUM(Tipppunkte!BV47:BX47))</f>
        <v/>
      </c>
      <c r="BY47" s="68"/>
      <c r="BZ47" s="69"/>
      <c r="CA47" s="24" t="str">
        <f>IF(OR($J47="",BZ47=""),"",SUM(Tipppunkte!BY47:CA47))</f>
        <v/>
      </c>
      <c r="CB47" s="68"/>
      <c r="CC47" s="69"/>
      <c r="CD47" s="24" t="str">
        <f>IF(OR($J47="",CC47=""),"",SUM(Tipppunkte!CB47:CD47))</f>
        <v/>
      </c>
      <c r="CE47" s="68"/>
      <c r="CF47" s="69"/>
      <c r="CG47" s="24" t="str">
        <f>IF(OR($J47="",CF47=""),"",SUM(Tipppunkte!CE47:CG47))</f>
        <v/>
      </c>
      <c r="CH47" s="68"/>
      <c r="CI47" s="69"/>
      <c r="CJ47" s="24" t="str">
        <f>IF(OR($J47="",CI47=""),"",SUM(Tipppunkte!CH47:CJ47))</f>
        <v/>
      </c>
      <c r="CK47" s="68"/>
      <c r="CL47" s="69"/>
      <c r="CM47" s="24" t="str">
        <f>IF(OR($J47="",CL47=""),"",SUM(Tipppunkte!CK47:CM47))</f>
        <v/>
      </c>
      <c r="CN47" s="68"/>
      <c r="CO47" s="69"/>
      <c r="CP47" s="24" t="str">
        <f>IF(OR($J47="",CO47=""),"",SUM(Tipppunkte!CN47:CP47))</f>
        <v/>
      </c>
      <c r="CQ47" s="68"/>
      <c r="CR47" s="69"/>
      <c r="CS47" s="24" t="str">
        <f>IF(OR($J47="",CR47=""),"",SUM(Tipppunkte!CQ47:CS47))</f>
        <v/>
      </c>
      <c r="CT47" s="68"/>
      <c r="CU47" s="69"/>
      <c r="CV47" s="24" t="str">
        <f>IF(OR($J47="",CU47=""),"",SUM(Tipppunkte!CT47:CV47))</f>
        <v/>
      </c>
      <c r="CW47" s="68"/>
      <c r="CX47" s="69"/>
      <c r="CY47" s="24" t="str">
        <f>IF(OR($J47="",CX47=""),"",SUM(Tipppunkte!CW47:CY47))</f>
        <v/>
      </c>
      <c r="CZ47" s="68"/>
      <c r="DA47" s="69"/>
      <c r="DB47" s="24" t="str">
        <f>IF(OR($J47="",DA47=""),"",SUM(Tipppunkte!CZ47:DB47))</f>
        <v/>
      </c>
      <c r="DC47" s="68"/>
      <c r="DD47" s="69"/>
      <c r="DE47" s="24" t="str">
        <f>IF(OR($J47="",DD47=""),"",SUM(Tipppunkte!DC47:DE47))</f>
        <v/>
      </c>
      <c r="DF47" s="68"/>
      <c r="DG47" s="69"/>
      <c r="DH47" s="24" t="str">
        <f>IF(OR($J47="",DG47=""),"",SUM(Tipppunkte!DF47:DH47))</f>
        <v/>
      </c>
      <c r="DI47" s="68"/>
      <c r="DJ47" s="69"/>
      <c r="DK47" s="24" t="str">
        <f>IF(OR($J47="",DJ47=""),"",SUM(Tipppunkte!DI47:DK47))</f>
        <v/>
      </c>
      <c r="DL47" s="68"/>
      <c r="DM47" s="69"/>
      <c r="DN47" s="24" t="str">
        <f>IF(OR($J47="",DM47=""),"",SUM(Tipppunkte!DL47:DN47))</f>
        <v/>
      </c>
      <c r="DO47" s="68"/>
      <c r="DP47" s="69"/>
      <c r="DQ47" s="24" t="str">
        <f>IF(OR($J47="",DP47=""),"",SUM(Tipppunkte!DO47:DQ47))</f>
        <v/>
      </c>
      <c r="DR47" s="68"/>
      <c r="DS47" s="69"/>
      <c r="DT47" s="24" t="str">
        <f>IF(OR($J47="",DS47=""),"",SUM(Tipppunkte!DR47:DT47))</f>
        <v/>
      </c>
      <c r="DU47" s="68"/>
      <c r="DV47" s="69"/>
      <c r="DW47" s="24" t="str">
        <f>IF(OR($J47="",DV47=""),"",SUM(Tipppunkte!DU47:DW47))</f>
        <v/>
      </c>
      <c r="DX47" s="68"/>
      <c r="DY47" s="69"/>
      <c r="DZ47" s="24" t="str">
        <f>IF(OR($J47="",DY47=""),"",SUM(Tipppunkte!DX47:DZ47))</f>
        <v/>
      </c>
      <c r="EA47" s="68"/>
      <c r="EB47" s="69"/>
      <c r="EC47" s="24" t="str">
        <f>IF(OR($J47="",EB47=""),"",SUM(Tipppunkte!EA47:EC47))</f>
        <v/>
      </c>
      <c r="ED47" s="68"/>
      <c r="EE47" s="69"/>
      <c r="EF47" s="24" t="str">
        <f>IF(OR($J47="",EE47=""),"",SUM(Tipppunkte!ED47:EF47))</f>
        <v/>
      </c>
      <c r="EG47" s="68"/>
      <c r="EH47" s="69"/>
      <c r="EI47" s="24" t="str">
        <f>IF(OR($J47="",EH47=""),"",SUM(Tipppunkte!EG47:EI47))</f>
        <v/>
      </c>
    </row>
    <row r="48" spans="1:139">
      <c r="A48" s="299" t="s">
        <v>36</v>
      </c>
      <c r="B48" s="130">
        <v>45</v>
      </c>
      <c r="C48" s="144">
        <f>Stammdaten!H85</f>
        <v>42551.875</v>
      </c>
      <c r="D48" s="158"/>
      <c r="E48" s="148" t="str">
        <f ca="1">Stammdaten!F85</f>
        <v>Polen</v>
      </c>
      <c r="F48" s="13" t="s">
        <v>4</v>
      </c>
      <c r="G48" s="150" t="str">
        <f ca="1">Stammdaten!G85</f>
        <v>Portugal</v>
      </c>
      <c r="H48" s="59"/>
      <c r="I48" s="13" t="s">
        <v>3</v>
      </c>
      <c r="J48" s="61"/>
      <c r="K48" s="3" t="str">
        <f t="shared" si="2"/>
        <v>x</v>
      </c>
      <c r="L48" s="1" t="s">
        <v>3</v>
      </c>
      <c r="M48" s="7" t="str">
        <f t="shared" si="3"/>
        <v>x</v>
      </c>
      <c r="N48" s="37" t="str">
        <f t="shared" ca="1" si="4"/>
        <v>Polenx</v>
      </c>
      <c r="O48" s="37" t="str">
        <f t="shared" ca="1" si="5"/>
        <v>Portugalx</v>
      </c>
      <c r="P48" s="37" t="str">
        <f>Stammdaten!D85&amp;Stammdaten!E85</f>
        <v>3739</v>
      </c>
      <c r="Q48" s="37">
        <f t="shared" si="6"/>
        <v>0</v>
      </c>
      <c r="T48" s="66"/>
      <c r="U48" s="67"/>
      <c r="V48" s="22" t="str">
        <f>IF(OR($J48="",U48=""),"",SUM(Tipppunkte!T48:V48))</f>
        <v/>
      </c>
      <c r="W48" s="66"/>
      <c r="X48" s="67"/>
      <c r="Y48" s="22" t="str">
        <f>IF(OR($J48="",X48=""),"",SUM(Tipppunkte!W48:Y48))</f>
        <v/>
      </c>
      <c r="Z48" s="66"/>
      <c r="AA48" s="67"/>
      <c r="AB48" s="22" t="str">
        <f>IF(OR($J48="",AA48=""),"",SUM(Tipppunkte!Z48:AB48))</f>
        <v/>
      </c>
      <c r="AC48" s="66"/>
      <c r="AD48" s="67"/>
      <c r="AE48" s="22" t="str">
        <f>IF(OR($J48="",AD48=""),"",SUM(Tipppunkte!AC48:AE48))</f>
        <v/>
      </c>
      <c r="AF48" s="66"/>
      <c r="AG48" s="67"/>
      <c r="AH48" s="22" t="str">
        <f>IF(OR($J48="",AG48=""),"",SUM(Tipppunkte!AF48:AH48))</f>
        <v/>
      </c>
      <c r="AI48" s="66"/>
      <c r="AJ48" s="67"/>
      <c r="AK48" s="22" t="str">
        <f>IF(OR($J48="",AJ48=""),"",SUM(Tipppunkte!AI48:AK48))</f>
        <v/>
      </c>
      <c r="AL48" s="66"/>
      <c r="AM48" s="67"/>
      <c r="AN48" s="22" t="str">
        <f>IF(OR($J48="",AM48=""),"",SUM(Tipppunkte!AL48:AN48))</f>
        <v/>
      </c>
      <c r="AO48" s="66"/>
      <c r="AP48" s="67"/>
      <c r="AQ48" s="22" t="str">
        <f>IF(OR($J48="",AP48=""),"",SUM(Tipppunkte!AO48:AQ48))</f>
        <v/>
      </c>
      <c r="AR48" s="66"/>
      <c r="AS48" s="67"/>
      <c r="AT48" s="22" t="str">
        <f>IF(OR($J48="",AS48=""),"",SUM(Tipppunkte!AR48:AT48))</f>
        <v/>
      </c>
      <c r="AU48" s="66"/>
      <c r="AV48" s="67"/>
      <c r="AW48" s="22" t="str">
        <f>IF(OR($J48="",AV48=""),"",SUM(Tipppunkte!AU48:AW48))</f>
        <v/>
      </c>
      <c r="AX48" s="66"/>
      <c r="AY48" s="67"/>
      <c r="AZ48" s="22" t="str">
        <f>IF(OR($J48="",AY48=""),"",SUM(Tipppunkte!AX48:AZ48))</f>
        <v/>
      </c>
      <c r="BA48" s="66"/>
      <c r="BB48" s="67"/>
      <c r="BC48" s="22" t="str">
        <f>IF(OR($J48="",BB48=""),"",SUM(Tipppunkte!BA48:BC48))</f>
        <v/>
      </c>
      <c r="BD48" s="66"/>
      <c r="BE48" s="67"/>
      <c r="BF48" s="22" t="str">
        <f>IF(OR($J48="",BE48=""),"",SUM(Tipppunkte!BD48:BF48))</f>
        <v/>
      </c>
      <c r="BG48" s="66"/>
      <c r="BH48" s="67"/>
      <c r="BI48" s="22" t="str">
        <f>IF(OR($J48="",BH48=""),"",SUM(Tipppunkte!BG48:BI48))</f>
        <v/>
      </c>
      <c r="BJ48" s="66"/>
      <c r="BK48" s="67"/>
      <c r="BL48" s="22" t="str">
        <f>IF(OR($J48="",BK48=""),"",SUM(Tipppunkte!BJ48:BL48))</f>
        <v/>
      </c>
      <c r="BM48" s="66"/>
      <c r="BN48" s="67"/>
      <c r="BO48" s="22" t="str">
        <f>IF(OR($J48="",BN48=""),"",SUM(Tipppunkte!BM48:BO48))</f>
        <v/>
      </c>
      <c r="BP48" s="66"/>
      <c r="BQ48" s="67"/>
      <c r="BR48" s="22" t="str">
        <f>IF(OR($J48="",BQ48=""),"",SUM(Tipppunkte!BP48:BR48))</f>
        <v/>
      </c>
      <c r="BS48" s="66"/>
      <c r="BT48" s="67"/>
      <c r="BU48" s="22" t="str">
        <f>IF(OR($J48="",BT48=""),"",SUM(Tipppunkte!BS48:BU48))</f>
        <v/>
      </c>
      <c r="BV48" s="66"/>
      <c r="BW48" s="67"/>
      <c r="BX48" s="22" t="str">
        <f>IF(OR($J48="",BW48=""),"",SUM(Tipppunkte!BV48:BX48))</f>
        <v/>
      </c>
      <c r="BY48" s="66"/>
      <c r="BZ48" s="67"/>
      <c r="CA48" s="22" t="str">
        <f>IF(OR($J48="",BZ48=""),"",SUM(Tipppunkte!BY48:CA48))</f>
        <v/>
      </c>
      <c r="CB48" s="66"/>
      <c r="CC48" s="67"/>
      <c r="CD48" s="22" t="str">
        <f>IF(OR($J48="",CC48=""),"",SUM(Tipppunkte!CB48:CD48))</f>
        <v/>
      </c>
      <c r="CE48" s="66"/>
      <c r="CF48" s="67"/>
      <c r="CG48" s="22" t="str">
        <f>IF(OR($J48="",CF48=""),"",SUM(Tipppunkte!CE48:CG48))</f>
        <v/>
      </c>
      <c r="CH48" s="66"/>
      <c r="CI48" s="67"/>
      <c r="CJ48" s="22" t="str">
        <f>IF(OR($J48="",CI48=""),"",SUM(Tipppunkte!CH48:CJ48))</f>
        <v/>
      </c>
      <c r="CK48" s="66"/>
      <c r="CL48" s="67"/>
      <c r="CM48" s="22" t="str">
        <f>IF(OR($J48="",CL48=""),"",SUM(Tipppunkte!CK48:CM48))</f>
        <v/>
      </c>
      <c r="CN48" s="66"/>
      <c r="CO48" s="67"/>
      <c r="CP48" s="22" t="str">
        <f>IF(OR($J48="",CO48=""),"",SUM(Tipppunkte!CN48:CP48))</f>
        <v/>
      </c>
      <c r="CQ48" s="66"/>
      <c r="CR48" s="67"/>
      <c r="CS48" s="22" t="str">
        <f>IF(OR($J48="",CR48=""),"",SUM(Tipppunkte!CQ48:CS48))</f>
        <v/>
      </c>
      <c r="CT48" s="66"/>
      <c r="CU48" s="67"/>
      <c r="CV48" s="22" t="str">
        <f>IF(OR($J48="",CU48=""),"",SUM(Tipppunkte!CT48:CV48))</f>
        <v/>
      </c>
      <c r="CW48" s="66"/>
      <c r="CX48" s="67"/>
      <c r="CY48" s="22" t="str">
        <f>IF(OR($J48="",CX48=""),"",SUM(Tipppunkte!CW48:CY48))</f>
        <v/>
      </c>
      <c r="CZ48" s="66"/>
      <c r="DA48" s="67"/>
      <c r="DB48" s="22" t="str">
        <f>IF(OR($J48="",DA48=""),"",SUM(Tipppunkte!CZ48:DB48))</f>
        <v/>
      </c>
      <c r="DC48" s="66"/>
      <c r="DD48" s="67"/>
      <c r="DE48" s="22" t="str">
        <f>IF(OR($J48="",DD48=""),"",SUM(Tipppunkte!DC48:DE48))</f>
        <v/>
      </c>
      <c r="DF48" s="66"/>
      <c r="DG48" s="67"/>
      <c r="DH48" s="22" t="str">
        <f>IF(OR($J48="",DG48=""),"",SUM(Tipppunkte!DF48:DH48))</f>
        <v/>
      </c>
      <c r="DI48" s="66"/>
      <c r="DJ48" s="67"/>
      <c r="DK48" s="22" t="str">
        <f>IF(OR($J48="",DJ48=""),"",SUM(Tipppunkte!DI48:DK48))</f>
        <v/>
      </c>
      <c r="DL48" s="66"/>
      <c r="DM48" s="67"/>
      <c r="DN48" s="22" t="str">
        <f>IF(OR($J48="",DM48=""),"",SUM(Tipppunkte!DL48:DN48))</f>
        <v/>
      </c>
      <c r="DO48" s="66"/>
      <c r="DP48" s="67"/>
      <c r="DQ48" s="22" t="str">
        <f>IF(OR($J48="",DP48=""),"",SUM(Tipppunkte!DO48:DQ48))</f>
        <v/>
      </c>
      <c r="DR48" s="66"/>
      <c r="DS48" s="67"/>
      <c r="DT48" s="22" t="str">
        <f>IF(OR($J48="",DS48=""),"",SUM(Tipppunkte!DR48:DT48))</f>
        <v/>
      </c>
      <c r="DU48" s="66"/>
      <c r="DV48" s="67"/>
      <c r="DW48" s="22" t="str">
        <f>IF(OR($J48="",DV48=""),"",SUM(Tipppunkte!DU48:DW48))</f>
        <v/>
      </c>
      <c r="DX48" s="66"/>
      <c r="DY48" s="67"/>
      <c r="DZ48" s="22" t="str">
        <f>IF(OR($J48="",DY48=""),"",SUM(Tipppunkte!DX48:DZ48))</f>
        <v/>
      </c>
      <c r="EA48" s="66"/>
      <c r="EB48" s="67"/>
      <c r="EC48" s="22" t="str">
        <f>IF(OR($J48="",EB48=""),"",SUM(Tipppunkte!EA48:EC48))</f>
        <v/>
      </c>
      <c r="ED48" s="66"/>
      <c r="EE48" s="67"/>
      <c r="EF48" s="22" t="str">
        <f>IF(OR($J48="",EE48=""),"",SUM(Tipppunkte!ED48:EF48))</f>
        <v/>
      </c>
      <c r="EG48" s="66"/>
      <c r="EH48" s="67"/>
      <c r="EI48" s="22" t="str">
        <f>IF(OR($J48="",EH48=""),"",SUM(Tipppunkte!EG48:EI48))</f>
        <v/>
      </c>
    </row>
    <row r="49" spans="1:139">
      <c r="A49" s="299"/>
      <c r="B49" s="130">
        <v>46</v>
      </c>
      <c r="C49" s="144">
        <f>Stammdaten!H86</f>
        <v>42552.875</v>
      </c>
      <c r="D49" s="158"/>
      <c r="E49" s="148" t="str">
        <f ca="1">Stammdaten!F86</f>
        <v>Wales</v>
      </c>
      <c r="F49" s="13" t="s">
        <v>4</v>
      </c>
      <c r="G49" s="150" t="str">
        <f>Stammdaten!G86</f>
        <v/>
      </c>
      <c r="H49" s="59"/>
      <c r="I49" s="13" t="s">
        <v>3</v>
      </c>
      <c r="J49" s="61"/>
      <c r="K49" s="3" t="str">
        <f t="shared" si="2"/>
        <v>x</v>
      </c>
      <c r="L49" s="1" t="s">
        <v>3</v>
      </c>
      <c r="M49" s="7" t="str">
        <f t="shared" si="3"/>
        <v>x</v>
      </c>
      <c r="N49" s="37" t="str">
        <f t="shared" ca="1" si="4"/>
        <v>Walesx</v>
      </c>
      <c r="O49" s="37" t="str">
        <f t="shared" si="5"/>
        <v>x</v>
      </c>
      <c r="P49" s="37" t="str">
        <f>Stammdaten!D86&amp;Stammdaten!E86</f>
        <v>3842</v>
      </c>
      <c r="Q49" s="37">
        <f t="shared" si="6"/>
        <v>0</v>
      </c>
      <c r="T49" s="66"/>
      <c r="U49" s="67"/>
      <c r="V49" s="22" t="str">
        <f>IF(OR($J49="",U49=""),"",SUM(Tipppunkte!T49:V49))</f>
        <v/>
      </c>
      <c r="W49" s="66"/>
      <c r="X49" s="67"/>
      <c r="Y49" s="22" t="str">
        <f>IF(OR($J49="",X49=""),"",SUM(Tipppunkte!W49:Y49))</f>
        <v/>
      </c>
      <c r="Z49" s="66"/>
      <c r="AA49" s="67"/>
      <c r="AB49" s="22" t="str">
        <f>IF(OR($J49="",AA49=""),"",SUM(Tipppunkte!Z49:AB49))</f>
        <v/>
      </c>
      <c r="AC49" s="66"/>
      <c r="AD49" s="67"/>
      <c r="AE49" s="22" t="str">
        <f>IF(OR($J49="",AD49=""),"",SUM(Tipppunkte!AC49:AE49))</f>
        <v/>
      </c>
      <c r="AF49" s="66"/>
      <c r="AG49" s="67"/>
      <c r="AH49" s="22" t="str">
        <f>IF(OR($J49="",AG49=""),"",SUM(Tipppunkte!AF49:AH49))</f>
        <v/>
      </c>
      <c r="AI49" s="66"/>
      <c r="AJ49" s="67"/>
      <c r="AK49" s="22" t="str">
        <f>IF(OR($J49="",AJ49=""),"",SUM(Tipppunkte!AI49:AK49))</f>
        <v/>
      </c>
      <c r="AL49" s="66"/>
      <c r="AM49" s="67"/>
      <c r="AN49" s="22" t="str">
        <f>IF(OR($J49="",AM49=""),"",SUM(Tipppunkte!AL49:AN49))</f>
        <v/>
      </c>
      <c r="AO49" s="66"/>
      <c r="AP49" s="67"/>
      <c r="AQ49" s="22" t="str">
        <f>IF(OR($J49="",AP49=""),"",SUM(Tipppunkte!AO49:AQ49))</f>
        <v/>
      </c>
      <c r="AR49" s="66"/>
      <c r="AS49" s="67"/>
      <c r="AT49" s="22" t="str">
        <f>IF(OR($J49="",AS49=""),"",SUM(Tipppunkte!AR49:AT49))</f>
        <v/>
      </c>
      <c r="AU49" s="66"/>
      <c r="AV49" s="67"/>
      <c r="AW49" s="22" t="str">
        <f>IF(OR($J49="",AV49=""),"",SUM(Tipppunkte!AU49:AW49))</f>
        <v/>
      </c>
      <c r="AX49" s="66"/>
      <c r="AY49" s="67"/>
      <c r="AZ49" s="22" t="str">
        <f>IF(OR($J49="",AY49=""),"",SUM(Tipppunkte!AX49:AZ49))</f>
        <v/>
      </c>
      <c r="BA49" s="66"/>
      <c r="BB49" s="67"/>
      <c r="BC49" s="22" t="str">
        <f>IF(OR($J49="",BB49=""),"",SUM(Tipppunkte!BA49:BC49))</f>
        <v/>
      </c>
      <c r="BD49" s="66"/>
      <c r="BE49" s="67"/>
      <c r="BF49" s="22" t="str">
        <f>IF(OR($J49="",BE49=""),"",SUM(Tipppunkte!BD49:BF49))</f>
        <v/>
      </c>
      <c r="BG49" s="66"/>
      <c r="BH49" s="67"/>
      <c r="BI49" s="22" t="str">
        <f>IF(OR($J49="",BH49=""),"",SUM(Tipppunkte!BG49:BI49))</f>
        <v/>
      </c>
      <c r="BJ49" s="66"/>
      <c r="BK49" s="67"/>
      <c r="BL49" s="22" t="str">
        <f>IF(OR($J49="",BK49=""),"",SUM(Tipppunkte!BJ49:BL49))</f>
        <v/>
      </c>
      <c r="BM49" s="66"/>
      <c r="BN49" s="67"/>
      <c r="BO49" s="22" t="str">
        <f>IF(OR($J49="",BN49=""),"",SUM(Tipppunkte!BM49:BO49))</f>
        <v/>
      </c>
      <c r="BP49" s="66"/>
      <c r="BQ49" s="67"/>
      <c r="BR49" s="22" t="str">
        <f>IF(OR($J49="",BQ49=""),"",SUM(Tipppunkte!BP49:BR49))</f>
        <v/>
      </c>
      <c r="BS49" s="66"/>
      <c r="BT49" s="67"/>
      <c r="BU49" s="22" t="str">
        <f>IF(OR($J49="",BT49=""),"",SUM(Tipppunkte!BS49:BU49))</f>
        <v/>
      </c>
      <c r="BV49" s="66"/>
      <c r="BW49" s="67"/>
      <c r="BX49" s="22" t="str">
        <f>IF(OR($J49="",BW49=""),"",SUM(Tipppunkte!BV49:BX49))</f>
        <v/>
      </c>
      <c r="BY49" s="66"/>
      <c r="BZ49" s="67"/>
      <c r="CA49" s="22" t="str">
        <f>IF(OR($J49="",BZ49=""),"",SUM(Tipppunkte!BY49:CA49))</f>
        <v/>
      </c>
      <c r="CB49" s="66"/>
      <c r="CC49" s="67"/>
      <c r="CD49" s="22" t="str">
        <f>IF(OR($J49="",CC49=""),"",SUM(Tipppunkte!CB49:CD49))</f>
        <v/>
      </c>
      <c r="CE49" s="66"/>
      <c r="CF49" s="67"/>
      <c r="CG49" s="22" t="str">
        <f>IF(OR($J49="",CF49=""),"",SUM(Tipppunkte!CE49:CG49))</f>
        <v/>
      </c>
      <c r="CH49" s="66"/>
      <c r="CI49" s="67"/>
      <c r="CJ49" s="22" t="str">
        <f>IF(OR($J49="",CI49=""),"",SUM(Tipppunkte!CH49:CJ49))</f>
        <v/>
      </c>
      <c r="CK49" s="66"/>
      <c r="CL49" s="67"/>
      <c r="CM49" s="22" t="str">
        <f>IF(OR($J49="",CL49=""),"",SUM(Tipppunkte!CK49:CM49))</f>
        <v/>
      </c>
      <c r="CN49" s="66"/>
      <c r="CO49" s="67"/>
      <c r="CP49" s="22" t="str">
        <f>IF(OR($J49="",CO49=""),"",SUM(Tipppunkte!CN49:CP49))</f>
        <v/>
      </c>
      <c r="CQ49" s="66"/>
      <c r="CR49" s="67"/>
      <c r="CS49" s="22" t="str">
        <f>IF(OR($J49="",CR49=""),"",SUM(Tipppunkte!CQ49:CS49))</f>
        <v/>
      </c>
      <c r="CT49" s="66"/>
      <c r="CU49" s="67"/>
      <c r="CV49" s="22" t="str">
        <f>IF(OR($J49="",CU49=""),"",SUM(Tipppunkte!CT49:CV49))</f>
        <v/>
      </c>
      <c r="CW49" s="66"/>
      <c r="CX49" s="67"/>
      <c r="CY49" s="22" t="str">
        <f>IF(OR($J49="",CX49=""),"",SUM(Tipppunkte!CW49:CY49))</f>
        <v/>
      </c>
      <c r="CZ49" s="66"/>
      <c r="DA49" s="67"/>
      <c r="DB49" s="22" t="str">
        <f>IF(OR($J49="",DA49=""),"",SUM(Tipppunkte!CZ49:DB49))</f>
        <v/>
      </c>
      <c r="DC49" s="66"/>
      <c r="DD49" s="67"/>
      <c r="DE49" s="22" t="str">
        <f>IF(OR($J49="",DD49=""),"",SUM(Tipppunkte!DC49:DE49))</f>
        <v/>
      </c>
      <c r="DF49" s="66"/>
      <c r="DG49" s="67"/>
      <c r="DH49" s="22" t="str">
        <f>IF(OR($J49="",DG49=""),"",SUM(Tipppunkte!DF49:DH49))</f>
        <v/>
      </c>
      <c r="DI49" s="66"/>
      <c r="DJ49" s="67"/>
      <c r="DK49" s="22" t="str">
        <f>IF(OR($J49="",DJ49=""),"",SUM(Tipppunkte!DI49:DK49))</f>
        <v/>
      </c>
      <c r="DL49" s="66"/>
      <c r="DM49" s="67"/>
      <c r="DN49" s="22" t="str">
        <f>IF(OR($J49="",DM49=""),"",SUM(Tipppunkte!DL49:DN49))</f>
        <v/>
      </c>
      <c r="DO49" s="66"/>
      <c r="DP49" s="67"/>
      <c r="DQ49" s="22" t="str">
        <f>IF(OR($J49="",DP49=""),"",SUM(Tipppunkte!DO49:DQ49))</f>
        <v/>
      </c>
      <c r="DR49" s="66"/>
      <c r="DS49" s="67"/>
      <c r="DT49" s="22" t="str">
        <f>IF(OR($J49="",DS49=""),"",SUM(Tipppunkte!DR49:DT49))</f>
        <v/>
      </c>
      <c r="DU49" s="66"/>
      <c r="DV49" s="67"/>
      <c r="DW49" s="22" t="str">
        <f>IF(OR($J49="",DV49=""),"",SUM(Tipppunkte!DU49:DW49))</f>
        <v/>
      </c>
      <c r="DX49" s="66"/>
      <c r="DY49" s="67"/>
      <c r="DZ49" s="22" t="str">
        <f>IF(OR($J49="",DY49=""),"",SUM(Tipppunkte!DX49:DZ49))</f>
        <v/>
      </c>
      <c r="EA49" s="66"/>
      <c r="EB49" s="67"/>
      <c r="EC49" s="22" t="str">
        <f>IF(OR($J49="",EB49=""),"",SUM(Tipppunkte!EA49:EC49))</f>
        <v/>
      </c>
      <c r="ED49" s="66"/>
      <c r="EE49" s="67"/>
      <c r="EF49" s="22" t="str">
        <f>IF(OR($J49="",EE49=""),"",SUM(Tipppunkte!ED49:EF49))</f>
        <v/>
      </c>
      <c r="EG49" s="66"/>
      <c r="EH49" s="67"/>
      <c r="EI49" s="22" t="str">
        <f>IF(OR($J49="",EH49=""),"",SUM(Tipppunkte!EG49:EI49))</f>
        <v/>
      </c>
    </row>
    <row r="50" spans="1:139">
      <c r="A50" s="299"/>
      <c r="B50" s="130">
        <v>47</v>
      </c>
      <c r="C50" s="144">
        <f>Stammdaten!H87</f>
        <v>42553.875</v>
      </c>
      <c r="D50" s="158"/>
      <c r="E50" s="148" t="str">
        <f>Stammdaten!F87</f>
        <v/>
      </c>
      <c r="F50" s="13" t="s">
        <v>4</v>
      </c>
      <c r="G50" s="150" t="str">
        <f>Stammdaten!G87</f>
        <v/>
      </c>
      <c r="H50" s="59"/>
      <c r="I50" s="13" t="s">
        <v>3</v>
      </c>
      <c r="J50" s="61"/>
      <c r="K50" s="3" t="str">
        <f t="shared" si="2"/>
        <v>x</v>
      </c>
      <c r="L50" s="1" t="s">
        <v>3</v>
      </c>
      <c r="M50" s="7" t="str">
        <f t="shared" si="3"/>
        <v>x</v>
      </c>
      <c r="N50" s="37" t="str">
        <f t="shared" si="4"/>
        <v>x</v>
      </c>
      <c r="O50" s="37" t="str">
        <f t="shared" si="5"/>
        <v>x</v>
      </c>
      <c r="P50" s="37" t="str">
        <f>Stammdaten!D87&amp;Stammdaten!E87</f>
        <v>4143</v>
      </c>
      <c r="Q50" s="37">
        <f t="shared" si="6"/>
        <v>0</v>
      </c>
      <c r="T50" s="66"/>
      <c r="U50" s="67"/>
      <c r="V50" s="22" t="str">
        <f>IF(OR($J50="",U50=""),"",SUM(Tipppunkte!T50:V50))</f>
        <v/>
      </c>
      <c r="W50" s="66"/>
      <c r="X50" s="67"/>
      <c r="Y50" s="22" t="str">
        <f>IF(OR($J50="",X50=""),"",SUM(Tipppunkte!W50:Y50))</f>
        <v/>
      </c>
      <c r="Z50" s="66"/>
      <c r="AA50" s="67"/>
      <c r="AB50" s="22" t="str">
        <f>IF(OR($J50="",AA50=""),"",SUM(Tipppunkte!Z50:AB50))</f>
        <v/>
      </c>
      <c r="AC50" s="66"/>
      <c r="AD50" s="67"/>
      <c r="AE50" s="22" t="str">
        <f>IF(OR($J50="",AD50=""),"",SUM(Tipppunkte!AC50:AE50))</f>
        <v/>
      </c>
      <c r="AF50" s="66"/>
      <c r="AG50" s="67"/>
      <c r="AH50" s="22" t="str">
        <f>IF(OR($J50="",AG50=""),"",SUM(Tipppunkte!AF50:AH50))</f>
        <v/>
      </c>
      <c r="AI50" s="66"/>
      <c r="AJ50" s="67"/>
      <c r="AK50" s="22" t="str">
        <f>IF(OR($J50="",AJ50=""),"",SUM(Tipppunkte!AI50:AK50))</f>
        <v/>
      </c>
      <c r="AL50" s="66"/>
      <c r="AM50" s="67"/>
      <c r="AN50" s="22" t="str">
        <f>IF(OR($J50="",AM50=""),"",SUM(Tipppunkte!AL50:AN50))</f>
        <v/>
      </c>
      <c r="AO50" s="66"/>
      <c r="AP50" s="67"/>
      <c r="AQ50" s="22" t="str">
        <f>IF(OR($J50="",AP50=""),"",SUM(Tipppunkte!AO50:AQ50))</f>
        <v/>
      </c>
      <c r="AR50" s="66"/>
      <c r="AS50" s="67"/>
      <c r="AT50" s="22" t="str">
        <f>IF(OR($J50="",AS50=""),"",SUM(Tipppunkte!AR50:AT50))</f>
        <v/>
      </c>
      <c r="AU50" s="66"/>
      <c r="AV50" s="67"/>
      <c r="AW50" s="22" t="str">
        <f>IF(OR($J50="",AV50=""),"",SUM(Tipppunkte!AU50:AW50))</f>
        <v/>
      </c>
      <c r="AX50" s="66"/>
      <c r="AY50" s="67"/>
      <c r="AZ50" s="22" t="str">
        <f>IF(OR($J50="",AY50=""),"",SUM(Tipppunkte!AX50:AZ50))</f>
        <v/>
      </c>
      <c r="BA50" s="66"/>
      <c r="BB50" s="67"/>
      <c r="BC50" s="22" t="str">
        <f>IF(OR($J50="",BB50=""),"",SUM(Tipppunkte!BA50:BC50))</f>
        <v/>
      </c>
      <c r="BD50" s="66"/>
      <c r="BE50" s="67"/>
      <c r="BF50" s="22" t="str">
        <f>IF(OR($J50="",BE50=""),"",SUM(Tipppunkte!BD50:BF50))</f>
        <v/>
      </c>
      <c r="BG50" s="66"/>
      <c r="BH50" s="67"/>
      <c r="BI50" s="22" t="str">
        <f>IF(OR($J50="",BH50=""),"",SUM(Tipppunkte!BG50:BI50))</f>
        <v/>
      </c>
      <c r="BJ50" s="66"/>
      <c r="BK50" s="67"/>
      <c r="BL50" s="22" t="str">
        <f>IF(OR($J50="",BK50=""),"",SUM(Tipppunkte!BJ50:BL50))</f>
        <v/>
      </c>
      <c r="BM50" s="66"/>
      <c r="BN50" s="67"/>
      <c r="BO50" s="22" t="str">
        <f>IF(OR($J50="",BN50=""),"",SUM(Tipppunkte!BM50:BO50))</f>
        <v/>
      </c>
      <c r="BP50" s="66"/>
      <c r="BQ50" s="67"/>
      <c r="BR50" s="22" t="str">
        <f>IF(OR($J50="",BQ50=""),"",SUM(Tipppunkte!BP50:BR50))</f>
        <v/>
      </c>
      <c r="BS50" s="66"/>
      <c r="BT50" s="67"/>
      <c r="BU50" s="22" t="str">
        <f>IF(OR($J50="",BT50=""),"",SUM(Tipppunkte!BS50:BU50))</f>
        <v/>
      </c>
      <c r="BV50" s="66"/>
      <c r="BW50" s="67"/>
      <c r="BX50" s="22" t="str">
        <f>IF(OR($J50="",BW50=""),"",SUM(Tipppunkte!BV50:BX50))</f>
        <v/>
      </c>
      <c r="BY50" s="66"/>
      <c r="BZ50" s="67"/>
      <c r="CA50" s="22" t="str">
        <f>IF(OR($J50="",BZ50=""),"",SUM(Tipppunkte!BY50:CA50))</f>
        <v/>
      </c>
      <c r="CB50" s="66"/>
      <c r="CC50" s="67"/>
      <c r="CD50" s="22" t="str">
        <f>IF(OR($J50="",CC50=""),"",SUM(Tipppunkte!CB50:CD50))</f>
        <v/>
      </c>
      <c r="CE50" s="66"/>
      <c r="CF50" s="67"/>
      <c r="CG50" s="22" t="str">
        <f>IF(OR($J50="",CF50=""),"",SUM(Tipppunkte!CE50:CG50))</f>
        <v/>
      </c>
      <c r="CH50" s="66"/>
      <c r="CI50" s="67"/>
      <c r="CJ50" s="22" t="str">
        <f>IF(OR($J50="",CI50=""),"",SUM(Tipppunkte!CH50:CJ50))</f>
        <v/>
      </c>
      <c r="CK50" s="66"/>
      <c r="CL50" s="67"/>
      <c r="CM50" s="22" t="str">
        <f>IF(OR($J50="",CL50=""),"",SUM(Tipppunkte!CK50:CM50))</f>
        <v/>
      </c>
      <c r="CN50" s="66"/>
      <c r="CO50" s="67"/>
      <c r="CP50" s="22" t="str">
        <f>IF(OR($J50="",CO50=""),"",SUM(Tipppunkte!CN50:CP50))</f>
        <v/>
      </c>
      <c r="CQ50" s="66"/>
      <c r="CR50" s="67"/>
      <c r="CS50" s="22" t="str">
        <f>IF(OR($J50="",CR50=""),"",SUM(Tipppunkte!CQ50:CS50))</f>
        <v/>
      </c>
      <c r="CT50" s="66"/>
      <c r="CU50" s="67"/>
      <c r="CV50" s="22" t="str">
        <f>IF(OR($J50="",CU50=""),"",SUM(Tipppunkte!CT50:CV50))</f>
        <v/>
      </c>
      <c r="CW50" s="66"/>
      <c r="CX50" s="67"/>
      <c r="CY50" s="22" t="str">
        <f>IF(OR($J50="",CX50=""),"",SUM(Tipppunkte!CW50:CY50))</f>
        <v/>
      </c>
      <c r="CZ50" s="66"/>
      <c r="DA50" s="67"/>
      <c r="DB50" s="22" t="str">
        <f>IF(OR($J50="",DA50=""),"",SUM(Tipppunkte!CZ50:DB50))</f>
        <v/>
      </c>
      <c r="DC50" s="66"/>
      <c r="DD50" s="67"/>
      <c r="DE50" s="22" t="str">
        <f>IF(OR($J50="",DD50=""),"",SUM(Tipppunkte!DC50:DE50))</f>
        <v/>
      </c>
      <c r="DF50" s="66"/>
      <c r="DG50" s="67"/>
      <c r="DH50" s="22" t="str">
        <f>IF(OR($J50="",DG50=""),"",SUM(Tipppunkte!DF50:DH50))</f>
        <v/>
      </c>
      <c r="DI50" s="66"/>
      <c r="DJ50" s="67"/>
      <c r="DK50" s="22" t="str">
        <f>IF(OR($J50="",DJ50=""),"",SUM(Tipppunkte!DI50:DK50))</f>
        <v/>
      </c>
      <c r="DL50" s="66"/>
      <c r="DM50" s="67"/>
      <c r="DN50" s="22" t="str">
        <f>IF(OR($J50="",DM50=""),"",SUM(Tipppunkte!DL50:DN50))</f>
        <v/>
      </c>
      <c r="DO50" s="66"/>
      <c r="DP50" s="67"/>
      <c r="DQ50" s="22" t="str">
        <f>IF(OR($J50="",DP50=""),"",SUM(Tipppunkte!DO50:DQ50))</f>
        <v/>
      </c>
      <c r="DR50" s="66"/>
      <c r="DS50" s="67"/>
      <c r="DT50" s="22" t="str">
        <f>IF(OR($J50="",DS50=""),"",SUM(Tipppunkte!DR50:DT50))</f>
        <v/>
      </c>
      <c r="DU50" s="66"/>
      <c r="DV50" s="67"/>
      <c r="DW50" s="22" t="str">
        <f>IF(OR($J50="",DV50=""),"",SUM(Tipppunkte!DU50:DW50))</f>
        <v/>
      </c>
      <c r="DX50" s="66"/>
      <c r="DY50" s="67"/>
      <c r="DZ50" s="22" t="str">
        <f>IF(OR($J50="",DY50=""),"",SUM(Tipppunkte!DX50:DZ50))</f>
        <v/>
      </c>
      <c r="EA50" s="66"/>
      <c r="EB50" s="67"/>
      <c r="EC50" s="22" t="str">
        <f>IF(OR($J50="",EB50=""),"",SUM(Tipppunkte!EA50:EC50))</f>
        <v/>
      </c>
      <c r="ED50" s="66"/>
      <c r="EE50" s="67"/>
      <c r="EF50" s="22" t="str">
        <f>IF(OR($J50="",EE50=""),"",SUM(Tipppunkte!ED50:EF50))</f>
        <v/>
      </c>
      <c r="EG50" s="66"/>
      <c r="EH50" s="67"/>
      <c r="EI50" s="22" t="str">
        <f>IF(OR($J50="",EH50=""),"",SUM(Tipppunkte!EG50:EI50))</f>
        <v/>
      </c>
    </row>
    <row r="51" spans="1:139" ht="13.5" thickBot="1">
      <c r="A51" s="299"/>
      <c r="B51" s="127">
        <v>48</v>
      </c>
      <c r="C51" s="145">
        <f>Stammdaten!H88</f>
        <v>42554.875</v>
      </c>
      <c r="D51" s="159"/>
      <c r="E51" s="149" t="str">
        <f>Stammdaten!F88</f>
        <v/>
      </c>
      <c r="F51" s="15" t="s">
        <v>4</v>
      </c>
      <c r="G51" s="151" t="str">
        <f>Stammdaten!G88</f>
        <v/>
      </c>
      <c r="H51" s="60"/>
      <c r="I51" s="15" t="s">
        <v>3</v>
      </c>
      <c r="J51" s="62"/>
      <c r="K51" s="3" t="str">
        <f t="shared" si="2"/>
        <v>x</v>
      </c>
      <c r="L51" s="1" t="s">
        <v>3</v>
      </c>
      <c r="M51" s="7" t="str">
        <f t="shared" si="3"/>
        <v>x</v>
      </c>
      <c r="N51" s="37" t="str">
        <f t="shared" si="4"/>
        <v>x</v>
      </c>
      <c r="O51" s="37" t="str">
        <f t="shared" si="5"/>
        <v>x</v>
      </c>
      <c r="P51" s="37" t="str">
        <f>Stammdaten!D88&amp;Stammdaten!E88</f>
        <v>4044</v>
      </c>
      <c r="Q51" s="37">
        <f t="shared" si="6"/>
        <v>0</v>
      </c>
      <c r="T51" s="68"/>
      <c r="U51" s="69"/>
      <c r="V51" s="24" t="str">
        <f>IF(OR($J51="",U51=""),"",SUM(Tipppunkte!T51:V51))</f>
        <v/>
      </c>
      <c r="W51" s="68"/>
      <c r="X51" s="69"/>
      <c r="Y51" s="24" t="str">
        <f>IF(OR($J51="",X51=""),"",SUM(Tipppunkte!W51:Y51))</f>
        <v/>
      </c>
      <c r="Z51" s="68"/>
      <c r="AA51" s="69"/>
      <c r="AB51" s="24" t="str">
        <f>IF(OR($J51="",AA51=""),"",SUM(Tipppunkte!Z51:AB51))</f>
        <v/>
      </c>
      <c r="AC51" s="68"/>
      <c r="AD51" s="69"/>
      <c r="AE51" s="24" t="str">
        <f>IF(OR($J51="",AD51=""),"",SUM(Tipppunkte!AC51:AE51))</f>
        <v/>
      </c>
      <c r="AF51" s="68"/>
      <c r="AG51" s="69"/>
      <c r="AH51" s="24" t="str">
        <f>IF(OR($J51="",AG51=""),"",SUM(Tipppunkte!AF51:AH51))</f>
        <v/>
      </c>
      <c r="AI51" s="68"/>
      <c r="AJ51" s="69"/>
      <c r="AK51" s="24" t="str">
        <f>IF(OR($J51="",AJ51=""),"",SUM(Tipppunkte!AI51:AK51))</f>
        <v/>
      </c>
      <c r="AL51" s="68"/>
      <c r="AM51" s="69"/>
      <c r="AN51" s="24" t="str">
        <f>IF(OR($J51="",AM51=""),"",SUM(Tipppunkte!AL51:AN51))</f>
        <v/>
      </c>
      <c r="AO51" s="68"/>
      <c r="AP51" s="69"/>
      <c r="AQ51" s="24" t="str">
        <f>IF(OR($J51="",AP51=""),"",SUM(Tipppunkte!AO51:AQ51))</f>
        <v/>
      </c>
      <c r="AR51" s="68"/>
      <c r="AS51" s="69"/>
      <c r="AT51" s="24" t="str">
        <f>IF(OR($J51="",AS51=""),"",SUM(Tipppunkte!AR51:AT51))</f>
        <v/>
      </c>
      <c r="AU51" s="68"/>
      <c r="AV51" s="69"/>
      <c r="AW51" s="24" t="str">
        <f>IF(OR($J51="",AV51=""),"",SUM(Tipppunkte!AU51:AW51))</f>
        <v/>
      </c>
      <c r="AX51" s="68"/>
      <c r="AY51" s="69"/>
      <c r="AZ51" s="24" t="str">
        <f>IF(OR($J51="",AY51=""),"",SUM(Tipppunkte!AX51:AZ51))</f>
        <v/>
      </c>
      <c r="BA51" s="68"/>
      <c r="BB51" s="69"/>
      <c r="BC51" s="24" t="str">
        <f>IF(OR($J51="",BB51=""),"",SUM(Tipppunkte!BA51:BC51))</f>
        <v/>
      </c>
      <c r="BD51" s="68"/>
      <c r="BE51" s="69"/>
      <c r="BF51" s="24" t="str">
        <f>IF(OR($J51="",BE51=""),"",SUM(Tipppunkte!BD51:BF51))</f>
        <v/>
      </c>
      <c r="BG51" s="68"/>
      <c r="BH51" s="69"/>
      <c r="BI51" s="24" t="str">
        <f>IF(OR($J51="",BH51=""),"",SUM(Tipppunkte!BG51:BI51))</f>
        <v/>
      </c>
      <c r="BJ51" s="68"/>
      <c r="BK51" s="69"/>
      <c r="BL51" s="24" t="str">
        <f>IF(OR($J51="",BK51=""),"",SUM(Tipppunkte!BJ51:BL51))</f>
        <v/>
      </c>
      <c r="BM51" s="68"/>
      <c r="BN51" s="69"/>
      <c r="BO51" s="24" t="str">
        <f>IF(OR($J51="",BN51=""),"",SUM(Tipppunkte!BM51:BO51))</f>
        <v/>
      </c>
      <c r="BP51" s="68"/>
      <c r="BQ51" s="69"/>
      <c r="BR51" s="24" t="str">
        <f>IF(OR($J51="",BQ51=""),"",SUM(Tipppunkte!BP51:BR51))</f>
        <v/>
      </c>
      <c r="BS51" s="68"/>
      <c r="BT51" s="69"/>
      <c r="BU51" s="24" t="str">
        <f>IF(OR($J51="",BT51=""),"",SUM(Tipppunkte!BS51:BU51))</f>
        <v/>
      </c>
      <c r="BV51" s="68"/>
      <c r="BW51" s="69"/>
      <c r="BX51" s="24" t="str">
        <f>IF(OR($J51="",BW51=""),"",SUM(Tipppunkte!BV51:BX51))</f>
        <v/>
      </c>
      <c r="BY51" s="68"/>
      <c r="BZ51" s="69"/>
      <c r="CA51" s="24" t="str">
        <f>IF(OR($J51="",BZ51=""),"",SUM(Tipppunkte!BY51:CA51))</f>
        <v/>
      </c>
      <c r="CB51" s="68"/>
      <c r="CC51" s="69"/>
      <c r="CD51" s="24" t="str">
        <f>IF(OR($J51="",CC51=""),"",SUM(Tipppunkte!CB51:CD51))</f>
        <v/>
      </c>
      <c r="CE51" s="68"/>
      <c r="CF51" s="69"/>
      <c r="CG51" s="24" t="str">
        <f>IF(OR($J51="",CF51=""),"",SUM(Tipppunkte!CE51:CG51))</f>
        <v/>
      </c>
      <c r="CH51" s="68"/>
      <c r="CI51" s="69"/>
      <c r="CJ51" s="24" t="str">
        <f>IF(OR($J51="",CI51=""),"",SUM(Tipppunkte!CH51:CJ51))</f>
        <v/>
      </c>
      <c r="CK51" s="68"/>
      <c r="CL51" s="69"/>
      <c r="CM51" s="24" t="str">
        <f>IF(OR($J51="",CL51=""),"",SUM(Tipppunkte!CK51:CM51))</f>
        <v/>
      </c>
      <c r="CN51" s="68"/>
      <c r="CO51" s="69"/>
      <c r="CP51" s="24" t="str">
        <f>IF(OR($J51="",CO51=""),"",SUM(Tipppunkte!CN51:CP51))</f>
        <v/>
      </c>
      <c r="CQ51" s="68"/>
      <c r="CR51" s="69"/>
      <c r="CS51" s="24" t="str">
        <f>IF(OR($J51="",CR51=""),"",SUM(Tipppunkte!CQ51:CS51))</f>
        <v/>
      </c>
      <c r="CT51" s="68"/>
      <c r="CU51" s="69"/>
      <c r="CV51" s="24" t="str">
        <f>IF(OR($J51="",CU51=""),"",SUM(Tipppunkte!CT51:CV51))</f>
        <v/>
      </c>
      <c r="CW51" s="68"/>
      <c r="CX51" s="69"/>
      <c r="CY51" s="24" t="str">
        <f>IF(OR($J51="",CX51=""),"",SUM(Tipppunkte!CW51:CY51))</f>
        <v/>
      </c>
      <c r="CZ51" s="68"/>
      <c r="DA51" s="69"/>
      <c r="DB51" s="24" t="str">
        <f>IF(OR($J51="",DA51=""),"",SUM(Tipppunkte!CZ51:DB51))</f>
        <v/>
      </c>
      <c r="DC51" s="68"/>
      <c r="DD51" s="69"/>
      <c r="DE51" s="24" t="str">
        <f>IF(OR($J51="",DD51=""),"",SUM(Tipppunkte!DC51:DE51))</f>
        <v/>
      </c>
      <c r="DF51" s="68"/>
      <c r="DG51" s="69"/>
      <c r="DH51" s="24" t="str">
        <f>IF(OR($J51="",DG51=""),"",SUM(Tipppunkte!DF51:DH51))</f>
        <v/>
      </c>
      <c r="DI51" s="68"/>
      <c r="DJ51" s="69"/>
      <c r="DK51" s="24" t="str">
        <f>IF(OR($J51="",DJ51=""),"",SUM(Tipppunkte!DI51:DK51))</f>
        <v/>
      </c>
      <c r="DL51" s="68"/>
      <c r="DM51" s="69"/>
      <c r="DN51" s="24" t="str">
        <f>IF(OR($J51="",DM51=""),"",SUM(Tipppunkte!DL51:DN51))</f>
        <v/>
      </c>
      <c r="DO51" s="68"/>
      <c r="DP51" s="69"/>
      <c r="DQ51" s="24" t="str">
        <f>IF(OR($J51="",DP51=""),"",SUM(Tipppunkte!DO51:DQ51))</f>
        <v/>
      </c>
      <c r="DR51" s="68"/>
      <c r="DS51" s="69"/>
      <c r="DT51" s="24" t="str">
        <f>IF(OR($J51="",DS51=""),"",SUM(Tipppunkte!DR51:DT51))</f>
        <v/>
      </c>
      <c r="DU51" s="68"/>
      <c r="DV51" s="69"/>
      <c r="DW51" s="24" t="str">
        <f>IF(OR($J51="",DV51=""),"",SUM(Tipppunkte!DU51:DW51))</f>
        <v/>
      </c>
      <c r="DX51" s="68"/>
      <c r="DY51" s="69"/>
      <c r="DZ51" s="24" t="str">
        <f>IF(OR($J51="",DY51=""),"",SUM(Tipppunkte!DX51:DZ51))</f>
        <v/>
      </c>
      <c r="EA51" s="68"/>
      <c r="EB51" s="69"/>
      <c r="EC51" s="24" t="str">
        <f>IF(OR($J51="",EB51=""),"",SUM(Tipppunkte!EA51:EC51))</f>
        <v/>
      </c>
      <c r="ED51" s="68"/>
      <c r="EE51" s="69"/>
      <c r="EF51" s="24" t="str">
        <f>IF(OR($J51="",EE51=""),"",SUM(Tipppunkte!ED51:EF51))</f>
        <v/>
      </c>
      <c r="EG51" s="68"/>
      <c r="EH51" s="69"/>
      <c r="EI51" s="24" t="str">
        <f>IF(OR($J51="",EH51=""),"",SUM(Tipppunkte!EG51:EI51))</f>
        <v/>
      </c>
    </row>
    <row r="52" spans="1:139">
      <c r="A52" s="299" t="s">
        <v>20</v>
      </c>
      <c r="B52" s="130">
        <v>49</v>
      </c>
      <c r="C52" s="144">
        <f>Stammdaten!H89</f>
        <v>42557.875</v>
      </c>
      <c r="D52" s="158"/>
      <c r="E52" s="148" t="str">
        <f>Stammdaten!F89</f>
        <v/>
      </c>
      <c r="F52" s="13" t="s">
        <v>4</v>
      </c>
      <c r="G52" s="150" t="str">
        <f>Stammdaten!G89</f>
        <v/>
      </c>
      <c r="H52" s="59"/>
      <c r="I52" s="13" t="s">
        <v>3</v>
      </c>
      <c r="J52" s="61"/>
      <c r="K52" s="3" t="str">
        <f t="shared" si="2"/>
        <v>x</v>
      </c>
      <c r="L52" s="1" t="s">
        <v>3</v>
      </c>
      <c r="M52" s="7" t="str">
        <f t="shared" si="3"/>
        <v>x</v>
      </c>
      <c r="N52" s="37" t="str">
        <f t="shared" si="4"/>
        <v>x</v>
      </c>
      <c r="O52" s="37" t="str">
        <f t="shared" si="5"/>
        <v>x</v>
      </c>
      <c r="P52" s="37" t="str">
        <f>Stammdaten!D89&amp;Stammdaten!E89</f>
        <v>4546</v>
      </c>
      <c r="Q52" s="37">
        <f t="shared" si="6"/>
        <v>0</v>
      </c>
      <c r="T52" s="66"/>
      <c r="U52" s="67"/>
      <c r="V52" s="22" t="str">
        <f>IF(OR($J52="",U52=""),"",SUM(Tipppunkte!T52:V52))</f>
        <v/>
      </c>
      <c r="W52" s="66"/>
      <c r="X52" s="67"/>
      <c r="Y52" s="22" t="str">
        <f>IF(OR($J52="",X52=""),"",SUM(Tipppunkte!W52:Y52))</f>
        <v/>
      </c>
      <c r="Z52" s="66"/>
      <c r="AA52" s="67"/>
      <c r="AB52" s="22" t="str">
        <f>IF(OR($J52="",AA52=""),"",SUM(Tipppunkte!Z52:AB52))</f>
        <v/>
      </c>
      <c r="AC52" s="66"/>
      <c r="AD52" s="67"/>
      <c r="AE52" s="22" t="str">
        <f>IF(OR($J52="",AD52=""),"",SUM(Tipppunkte!AC52:AE52))</f>
        <v/>
      </c>
      <c r="AF52" s="66"/>
      <c r="AG52" s="67"/>
      <c r="AH52" s="22" t="str">
        <f>IF(OR($J52="",AG52=""),"",SUM(Tipppunkte!AF52:AH52))</f>
        <v/>
      </c>
      <c r="AI52" s="66"/>
      <c r="AJ52" s="67"/>
      <c r="AK52" s="22" t="str">
        <f>IF(OR($J52="",AJ52=""),"",SUM(Tipppunkte!AI52:AK52))</f>
        <v/>
      </c>
      <c r="AL52" s="66"/>
      <c r="AM52" s="67"/>
      <c r="AN52" s="22" t="str">
        <f>IF(OR($J52="",AM52=""),"",SUM(Tipppunkte!AL52:AN52))</f>
        <v/>
      </c>
      <c r="AO52" s="66"/>
      <c r="AP52" s="67"/>
      <c r="AQ52" s="22" t="str">
        <f>IF(OR($J52="",AP52=""),"",SUM(Tipppunkte!AO52:AQ52))</f>
        <v/>
      </c>
      <c r="AR52" s="66"/>
      <c r="AS52" s="67"/>
      <c r="AT52" s="22" t="str">
        <f>IF(OR($J52="",AS52=""),"",SUM(Tipppunkte!AR52:AT52))</f>
        <v/>
      </c>
      <c r="AU52" s="66"/>
      <c r="AV52" s="67"/>
      <c r="AW52" s="22" t="str">
        <f>IF(OR($J52="",AV52=""),"",SUM(Tipppunkte!AU52:AW52))</f>
        <v/>
      </c>
      <c r="AX52" s="66"/>
      <c r="AY52" s="67"/>
      <c r="AZ52" s="22" t="str">
        <f>IF(OR($J52="",AY52=""),"",SUM(Tipppunkte!AX52:AZ52))</f>
        <v/>
      </c>
      <c r="BA52" s="66"/>
      <c r="BB52" s="67"/>
      <c r="BC52" s="22" t="str">
        <f>IF(OR($J52="",BB52=""),"",SUM(Tipppunkte!BA52:BC52))</f>
        <v/>
      </c>
      <c r="BD52" s="66"/>
      <c r="BE52" s="67"/>
      <c r="BF52" s="22" t="str">
        <f>IF(OR($J52="",BE52=""),"",SUM(Tipppunkte!BD52:BF52))</f>
        <v/>
      </c>
      <c r="BG52" s="66"/>
      <c r="BH52" s="67"/>
      <c r="BI52" s="22" t="str">
        <f>IF(OR($J52="",BH52=""),"",SUM(Tipppunkte!BG52:BI52))</f>
        <v/>
      </c>
      <c r="BJ52" s="66"/>
      <c r="BK52" s="67"/>
      <c r="BL52" s="22" t="str">
        <f>IF(OR($J52="",BK52=""),"",SUM(Tipppunkte!BJ52:BL52))</f>
        <v/>
      </c>
      <c r="BM52" s="66"/>
      <c r="BN52" s="67"/>
      <c r="BO52" s="22" t="str">
        <f>IF(OR($J52="",BN52=""),"",SUM(Tipppunkte!BM52:BO52))</f>
        <v/>
      </c>
      <c r="BP52" s="66"/>
      <c r="BQ52" s="67"/>
      <c r="BR52" s="22" t="str">
        <f>IF(OR($J52="",BQ52=""),"",SUM(Tipppunkte!BP52:BR52))</f>
        <v/>
      </c>
      <c r="BS52" s="66"/>
      <c r="BT52" s="67"/>
      <c r="BU52" s="22" t="str">
        <f>IF(OR($J52="",BT52=""),"",SUM(Tipppunkte!BS52:BU52))</f>
        <v/>
      </c>
      <c r="BV52" s="66"/>
      <c r="BW52" s="67"/>
      <c r="BX52" s="22" t="str">
        <f>IF(OR($J52="",BW52=""),"",SUM(Tipppunkte!BV52:BX52))</f>
        <v/>
      </c>
      <c r="BY52" s="66"/>
      <c r="BZ52" s="67"/>
      <c r="CA52" s="22" t="str">
        <f>IF(OR($J52="",BZ52=""),"",SUM(Tipppunkte!BY52:CA52))</f>
        <v/>
      </c>
      <c r="CB52" s="66"/>
      <c r="CC52" s="67"/>
      <c r="CD52" s="22" t="str">
        <f>IF(OR($J52="",CC52=""),"",SUM(Tipppunkte!CB52:CD52))</f>
        <v/>
      </c>
      <c r="CE52" s="66"/>
      <c r="CF52" s="67"/>
      <c r="CG52" s="22" t="str">
        <f>IF(OR($J52="",CF52=""),"",SUM(Tipppunkte!CE52:CG52))</f>
        <v/>
      </c>
      <c r="CH52" s="66"/>
      <c r="CI52" s="67"/>
      <c r="CJ52" s="22" t="str">
        <f>IF(OR($J52="",CI52=""),"",SUM(Tipppunkte!CH52:CJ52))</f>
        <v/>
      </c>
      <c r="CK52" s="66"/>
      <c r="CL52" s="67"/>
      <c r="CM52" s="22" t="str">
        <f>IF(OR($J52="",CL52=""),"",SUM(Tipppunkte!CK52:CM52))</f>
        <v/>
      </c>
      <c r="CN52" s="66"/>
      <c r="CO52" s="67"/>
      <c r="CP52" s="22" t="str">
        <f>IF(OR($J52="",CO52=""),"",SUM(Tipppunkte!CN52:CP52))</f>
        <v/>
      </c>
      <c r="CQ52" s="66"/>
      <c r="CR52" s="67"/>
      <c r="CS52" s="22" t="str">
        <f>IF(OR($J52="",CR52=""),"",SUM(Tipppunkte!CQ52:CS52))</f>
        <v/>
      </c>
      <c r="CT52" s="66"/>
      <c r="CU52" s="67"/>
      <c r="CV52" s="22" t="str">
        <f>IF(OR($J52="",CU52=""),"",SUM(Tipppunkte!CT52:CV52))</f>
        <v/>
      </c>
      <c r="CW52" s="66"/>
      <c r="CX52" s="67"/>
      <c r="CY52" s="22" t="str">
        <f>IF(OR($J52="",CX52=""),"",SUM(Tipppunkte!CW52:CY52))</f>
        <v/>
      </c>
      <c r="CZ52" s="66"/>
      <c r="DA52" s="67"/>
      <c r="DB52" s="22" t="str">
        <f>IF(OR($J52="",DA52=""),"",SUM(Tipppunkte!CZ52:DB52))</f>
        <v/>
      </c>
      <c r="DC52" s="66"/>
      <c r="DD52" s="67"/>
      <c r="DE52" s="22" t="str">
        <f>IF(OR($J52="",DD52=""),"",SUM(Tipppunkte!DC52:DE52))</f>
        <v/>
      </c>
      <c r="DF52" s="66"/>
      <c r="DG52" s="67"/>
      <c r="DH52" s="22" t="str">
        <f>IF(OR($J52="",DG52=""),"",SUM(Tipppunkte!DF52:DH52))</f>
        <v/>
      </c>
      <c r="DI52" s="66"/>
      <c r="DJ52" s="67"/>
      <c r="DK52" s="22" t="str">
        <f>IF(OR($J52="",DJ52=""),"",SUM(Tipppunkte!DI52:DK52))</f>
        <v/>
      </c>
      <c r="DL52" s="66"/>
      <c r="DM52" s="67"/>
      <c r="DN52" s="22" t="str">
        <f>IF(OR($J52="",DM52=""),"",SUM(Tipppunkte!DL52:DN52))</f>
        <v/>
      </c>
      <c r="DO52" s="66"/>
      <c r="DP52" s="67"/>
      <c r="DQ52" s="22" t="str">
        <f>IF(OR($J52="",DP52=""),"",SUM(Tipppunkte!DO52:DQ52))</f>
        <v/>
      </c>
      <c r="DR52" s="66"/>
      <c r="DS52" s="67"/>
      <c r="DT52" s="22" t="str">
        <f>IF(OR($J52="",DS52=""),"",SUM(Tipppunkte!DR52:DT52))</f>
        <v/>
      </c>
      <c r="DU52" s="66"/>
      <c r="DV52" s="67"/>
      <c r="DW52" s="22" t="str">
        <f>IF(OR($J52="",DV52=""),"",SUM(Tipppunkte!DU52:DW52))</f>
        <v/>
      </c>
      <c r="DX52" s="66"/>
      <c r="DY52" s="67"/>
      <c r="DZ52" s="22" t="str">
        <f>IF(OR($J52="",DY52=""),"",SUM(Tipppunkte!DX52:DZ52))</f>
        <v/>
      </c>
      <c r="EA52" s="66"/>
      <c r="EB52" s="67"/>
      <c r="EC52" s="22" t="str">
        <f>IF(OR($J52="",EB52=""),"",SUM(Tipppunkte!EA52:EC52))</f>
        <v/>
      </c>
      <c r="ED52" s="66"/>
      <c r="EE52" s="67"/>
      <c r="EF52" s="22" t="str">
        <f>IF(OR($J52="",EE52=""),"",SUM(Tipppunkte!ED52:EF52))</f>
        <v/>
      </c>
      <c r="EG52" s="66"/>
      <c r="EH52" s="67"/>
      <c r="EI52" s="22" t="str">
        <f>IF(OR($J52="",EH52=""),"",SUM(Tipppunkte!EG52:EI52))</f>
        <v/>
      </c>
    </row>
    <row r="53" spans="1:139" ht="13.5" thickBot="1">
      <c r="A53" s="299"/>
      <c r="B53" s="127">
        <v>50</v>
      </c>
      <c r="C53" s="145">
        <f>Stammdaten!H90</f>
        <v>42558.875</v>
      </c>
      <c r="D53" s="159"/>
      <c r="E53" s="149" t="str">
        <f>Stammdaten!F90</f>
        <v/>
      </c>
      <c r="F53" s="15" t="s">
        <v>4</v>
      </c>
      <c r="G53" s="151" t="str">
        <f>Stammdaten!G90</f>
        <v/>
      </c>
      <c r="H53" s="60"/>
      <c r="I53" s="15" t="s">
        <v>3</v>
      </c>
      <c r="J53" s="62"/>
      <c r="K53" s="3" t="str">
        <f t="shared" si="2"/>
        <v>x</v>
      </c>
      <c r="L53" s="1" t="s">
        <v>3</v>
      </c>
      <c r="M53" s="7" t="str">
        <f t="shared" si="3"/>
        <v>x</v>
      </c>
      <c r="N53" s="37" t="str">
        <f t="shared" si="4"/>
        <v>x</v>
      </c>
      <c r="O53" s="37" t="str">
        <f t="shared" si="5"/>
        <v>x</v>
      </c>
      <c r="P53" s="37" t="str">
        <f>Stammdaten!D90&amp;Stammdaten!E90</f>
        <v>4748</v>
      </c>
      <c r="Q53" s="37">
        <f t="shared" si="6"/>
        <v>0</v>
      </c>
      <c r="T53" s="68"/>
      <c r="U53" s="69"/>
      <c r="V53" s="24" t="str">
        <f>IF(OR($J53="",U53=""),"",SUM(Tipppunkte!T53:V53))</f>
        <v/>
      </c>
      <c r="W53" s="68"/>
      <c r="X53" s="69"/>
      <c r="Y53" s="24" t="str">
        <f>IF(OR($J53="",X53=""),"",SUM(Tipppunkte!W53:Y53))</f>
        <v/>
      </c>
      <c r="Z53" s="68"/>
      <c r="AA53" s="69"/>
      <c r="AB53" s="24" t="str">
        <f>IF(OR($J53="",AA53=""),"",SUM(Tipppunkte!Z53:AB53))</f>
        <v/>
      </c>
      <c r="AC53" s="68"/>
      <c r="AD53" s="69"/>
      <c r="AE53" s="24" t="str">
        <f>IF(OR($J53="",AD53=""),"",SUM(Tipppunkte!AC53:AE53))</f>
        <v/>
      </c>
      <c r="AF53" s="68"/>
      <c r="AG53" s="69"/>
      <c r="AH53" s="24" t="str">
        <f>IF(OR($J53="",AG53=""),"",SUM(Tipppunkte!AF53:AH53))</f>
        <v/>
      </c>
      <c r="AI53" s="68"/>
      <c r="AJ53" s="69"/>
      <c r="AK53" s="24" t="str">
        <f>IF(OR($J53="",AJ53=""),"",SUM(Tipppunkte!AI53:AK53))</f>
        <v/>
      </c>
      <c r="AL53" s="68"/>
      <c r="AM53" s="69"/>
      <c r="AN53" s="24" t="str">
        <f>IF(OR($J53="",AM53=""),"",SUM(Tipppunkte!AL53:AN53))</f>
        <v/>
      </c>
      <c r="AO53" s="68"/>
      <c r="AP53" s="69"/>
      <c r="AQ53" s="24" t="str">
        <f>IF(OR($J53="",AP53=""),"",SUM(Tipppunkte!AO53:AQ53))</f>
        <v/>
      </c>
      <c r="AR53" s="68"/>
      <c r="AS53" s="69"/>
      <c r="AT53" s="24" t="str">
        <f>IF(OR($J53="",AS53=""),"",SUM(Tipppunkte!AR53:AT53))</f>
        <v/>
      </c>
      <c r="AU53" s="68"/>
      <c r="AV53" s="69"/>
      <c r="AW53" s="24" t="str">
        <f>IF(OR($J53="",AV53=""),"",SUM(Tipppunkte!AU53:AW53))</f>
        <v/>
      </c>
      <c r="AX53" s="68"/>
      <c r="AY53" s="69"/>
      <c r="AZ53" s="24" t="str">
        <f>IF(OR($J53="",AY53=""),"",SUM(Tipppunkte!AX53:AZ53))</f>
        <v/>
      </c>
      <c r="BA53" s="68"/>
      <c r="BB53" s="69"/>
      <c r="BC53" s="24" t="str">
        <f>IF(OR($J53="",BB53=""),"",SUM(Tipppunkte!BA53:BC53))</f>
        <v/>
      </c>
      <c r="BD53" s="68"/>
      <c r="BE53" s="69"/>
      <c r="BF53" s="24" t="str">
        <f>IF(OR($J53="",BE53=""),"",SUM(Tipppunkte!BD53:BF53))</f>
        <v/>
      </c>
      <c r="BG53" s="68"/>
      <c r="BH53" s="69"/>
      <c r="BI53" s="24" t="str">
        <f>IF(OR($J53="",BH53=""),"",SUM(Tipppunkte!BG53:BI53))</f>
        <v/>
      </c>
      <c r="BJ53" s="68"/>
      <c r="BK53" s="69"/>
      <c r="BL53" s="24" t="str">
        <f>IF(OR($J53="",BK53=""),"",SUM(Tipppunkte!BJ53:BL53))</f>
        <v/>
      </c>
      <c r="BM53" s="68"/>
      <c r="BN53" s="69"/>
      <c r="BO53" s="24" t="str">
        <f>IF(OR($J53="",BN53=""),"",SUM(Tipppunkte!BM53:BO53))</f>
        <v/>
      </c>
      <c r="BP53" s="68"/>
      <c r="BQ53" s="69"/>
      <c r="BR53" s="24" t="str">
        <f>IF(OR($J53="",BQ53=""),"",SUM(Tipppunkte!BP53:BR53))</f>
        <v/>
      </c>
      <c r="BS53" s="68"/>
      <c r="BT53" s="69"/>
      <c r="BU53" s="24" t="str">
        <f>IF(OR($J53="",BT53=""),"",SUM(Tipppunkte!BS53:BU53))</f>
        <v/>
      </c>
      <c r="BV53" s="68"/>
      <c r="BW53" s="69"/>
      <c r="BX53" s="24" t="str">
        <f>IF(OR($J53="",BW53=""),"",SUM(Tipppunkte!BV53:BX53))</f>
        <v/>
      </c>
      <c r="BY53" s="68"/>
      <c r="BZ53" s="69"/>
      <c r="CA53" s="24" t="str">
        <f>IF(OR($J53="",BZ53=""),"",SUM(Tipppunkte!BY53:CA53))</f>
        <v/>
      </c>
      <c r="CB53" s="68"/>
      <c r="CC53" s="69"/>
      <c r="CD53" s="24" t="str">
        <f>IF(OR($J53="",CC53=""),"",SUM(Tipppunkte!CB53:CD53))</f>
        <v/>
      </c>
      <c r="CE53" s="68"/>
      <c r="CF53" s="69"/>
      <c r="CG53" s="24" t="str">
        <f>IF(OR($J53="",CF53=""),"",SUM(Tipppunkte!CE53:CG53))</f>
        <v/>
      </c>
      <c r="CH53" s="68"/>
      <c r="CI53" s="69"/>
      <c r="CJ53" s="24" t="str">
        <f>IF(OR($J53="",CI53=""),"",SUM(Tipppunkte!CH53:CJ53))</f>
        <v/>
      </c>
      <c r="CK53" s="68"/>
      <c r="CL53" s="69"/>
      <c r="CM53" s="24" t="str">
        <f>IF(OR($J53="",CL53=""),"",SUM(Tipppunkte!CK53:CM53))</f>
        <v/>
      </c>
      <c r="CN53" s="68"/>
      <c r="CO53" s="69"/>
      <c r="CP53" s="24" t="str">
        <f>IF(OR($J53="",CO53=""),"",SUM(Tipppunkte!CN53:CP53))</f>
        <v/>
      </c>
      <c r="CQ53" s="68"/>
      <c r="CR53" s="69"/>
      <c r="CS53" s="24" t="str">
        <f>IF(OR($J53="",CR53=""),"",SUM(Tipppunkte!CQ53:CS53))</f>
        <v/>
      </c>
      <c r="CT53" s="68"/>
      <c r="CU53" s="69"/>
      <c r="CV53" s="24" t="str">
        <f>IF(OR($J53="",CU53=""),"",SUM(Tipppunkte!CT53:CV53))</f>
        <v/>
      </c>
      <c r="CW53" s="68"/>
      <c r="CX53" s="69"/>
      <c r="CY53" s="24" t="str">
        <f>IF(OR($J53="",CX53=""),"",SUM(Tipppunkte!CW53:CY53))</f>
        <v/>
      </c>
      <c r="CZ53" s="68"/>
      <c r="DA53" s="69"/>
      <c r="DB53" s="24" t="str">
        <f>IF(OR($J53="",DA53=""),"",SUM(Tipppunkte!CZ53:DB53))</f>
        <v/>
      </c>
      <c r="DC53" s="68"/>
      <c r="DD53" s="69"/>
      <c r="DE53" s="24" t="str">
        <f>IF(OR($J53="",DD53=""),"",SUM(Tipppunkte!DC53:DE53))</f>
        <v/>
      </c>
      <c r="DF53" s="68"/>
      <c r="DG53" s="69"/>
      <c r="DH53" s="24" t="str">
        <f>IF(OR($J53="",DG53=""),"",SUM(Tipppunkte!DF53:DH53))</f>
        <v/>
      </c>
      <c r="DI53" s="68"/>
      <c r="DJ53" s="69"/>
      <c r="DK53" s="24" t="str">
        <f>IF(OR($J53="",DJ53=""),"",SUM(Tipppunkte!DI53:DK53))</f>
        <v/>
      </c>
      <c r="DL53" s="68"/>
      <c r="DM53" s="69"/>
      <c r="DN53" s="24" t="str">
        <f>IF(OR($J53="",DM53=""),"",SUM(Tipppunkte!DL53:DN53))</f>
        <v/>
      </c>
      <c r="DO53" s="68"/>
      <c r="DP53" s="69"/>
      <c r="DQ53" s="24" t="str">
        <f>IF(OR($J53="",DP53=""),"",SUM(Tipppunkte!DO53:DQ53))</f>
        <v/>
      </c>
      <c r="DR53" s="68"/>
      <c r="DS53" s="69"/>
      <c r="DT53" s="24" t="str">
        <f>IF(OR($J53="",DS53=""),"",SUM(Tipppunkte!DR53:DT53))</f>
        <v/>
      </c>
      <c r="DU53" s="68"/>
      <c r="DV53" s="69"/>
      <c r="DW53" s="24" t="str">
        <f>IF(OR($J53="",DV53=""),"",SUM(Tipppunkte!DU53:DW53))</f>
        <v/>
      </c>
      <c r="DX53" s="68"/>
      <c r="DY53" s="69"/>
      <c r="DZ53" s="24" t="str">
        <f>IF(OR($J53="",DY53=""),"",SUM(Tipppunkte!DX53:DZ53))</f>
        <v/>
      </c>
      <c r="EA53" s="68"/>
      <c r="EB53" s="69"/>
      <c r="EC53" s="24" t="str">
        <f>IF(OR($J53="",EB53=""),"",SUM(Tipppunkte!EA53:EC53))</f>
        <v/>
      </c>
      <c r="ED53" s="68"/>
      <c r="EE53" s="69"/>
      <c r="EF53" s="24" t="str">
        <f>IF(OR($J53="",EE53=""),"",SUM(Tipppunkte!ED53:EF53))</f>
        <v/>
      </c>
      <c r="EG53" s="68"/>
      <c r="EH53" s="69"/>
      <c r="EI53" s="24" t="str">
        <f>IF(OR($J53="",EH53=""),"",SUM(Tipppunkte!EG53:EI53))</f>
        <v/>
      </c>
    </row>
    <row r="54" spans="1:139" ht="13.5" thickBot="1">
      <c r="A54" s="120" t="s">
        <v>21</v>
      </c>
      <c r="B54" s="131">
        <v>51</v>
      </c>
      <c r="C54" s="145">
        <f>Stammdaten!H91</f>
        <v>42561.875</v>
      </c>
      <c r="D54" s="159"/>
      <c r="E54" s="149" t="str">
        <f>Stammdaten!F91</f>
        <v/>
      </c>
      <c r="F54" s="15" t="s">
        <v>4</v>
      </c>
      <c r="G54" s="151" t="str">
        <f>Stammdaten!G91</f>
        <v/>
      </c>
      <c r="H54" s="60"/>
      <c r="I54" s="15" t="s">
        <v>3</v>
      </c>
      <c r="J54" s="62"/>
      <c r="K54" s="3" t="str">
        <f t="shared" si="2"/>
        <v>x</v>
      </c>
      <c r="L54" s="1" t="s">
        <v>3</v>
      </c>
      <c r="M54" s="7" t="str">
        <f t="shared" si="3"/>
        <v>x</v>
      </c>
      <c r="N54" s="37" t="str">
        <f t="shared" si="4"/>
        <v>x</v>
      </c>
      <c r="O54" s="37" t="str">
        <f t="shared" si="5"/>
        <v>x</v>
      </c>
      <c r="P54" s="37" t="str">
        <f>Stammdaten!D91&amp;Stammdaten!E91</f>
        <v>4950</v>
      </c>
      <c r="Q54" s="37">
        <f t="shared" si="6"/>
        <v>0</v>
      </c>
      <c r="R54" s="15"/>
      <c r="S54" s="41"/>
      <c r="T54" s="68"/>
      <c r="U54" s="69"/>
      <c r="V54" s="24" t="str">
        <f>IF(OR($J54="",U54=""),"",SUM(Tipppunkte!T54:V54))</f>
        <v/>
      </c>
      <c r="W54" s="68"/>
      <c r="X54" s="69"/>
      <c r="Y54" s="24" t="str">
        <f>IF(OR($J54="",X54=""),"",SUM(Tipppunkte!W54:Y54))</f>
        <v/>
      </c>
      <c r="Z54" s="68"/>
      <c r="AA54" s="69"/>
      <c r="AB54" s="24" t="str">
        <f>IF(OR($J54="",AA54=""),"",SUM(Tipppunkte!Z54:AB54))</f>
        <v/>
      </c>
      <c r="AC54" s="68"/>
      <c r="AD54" s="69"/>
      <c r="AE54" s="24" t="str">
        <f>IF(OR($J54="",AD54=""),"",SUM(Tipppunkte!AC54:AE54))</f>
        <v/>
      </c>
      <c r="AF54" s="68"/>
      <c r="AG54" s="69"/>
      <c r="AH54" s="24" t="str">
        <f>IF(OR($J54="",AG54=""),"",SUM(Tipppunkte!AF54:AH54))</f>
        <v/>
      </c>
      <c r="AI54" s="68"/>
      <c r="AJ54" s="69"/>
      <c r="AK54" s="24" t="str">
        <f>IF(OR($J54="",AJ54=""),"",SUM(Tipppunkte!AI54:AK54))</f>
        <v/>
      </c>
      <c r="AL54" s="68"/>
      <c r="AM54" s="69"/>
      <c r="AN54" s="24" t="str">
        <f>IF(OR($J54="",AM54=""),"",SUM(Tipppunkte!AL54:AN54))</f>
        <v/>
      </c>
      <c r="AO54" s="68"/>
      <c r="AP54" s="69"/>
      <c r="AQ54" s="24" t="str">
        <f>IF(OR($J54="",AP54=""),"",SUM(Tipppunkte!AO54:AQ54))</f>
        <v/>
      </c>
      <c r="AR54" s="68"/>
      <c r="AS54" s="69"/>
      <c r="AT54" s="24" t="str">
        <f>IF(OR($J54="",AS54=""),"",SUM(Tipppunkte!AR54:AT54))</f>
        <v/>
      </c>
      <c r="AU54" s="68"/>
      <c r="AV54" s="69"/>
      <c r="AW54" s="24" t="str">
        <f>IF(OR($J54="",AV54=""),"",SUM(Tipppunkte!AU54:AW54))</f>
        <v/>
      </c>
      <c r="AX54" s="68"/>
      <c r="AY54" s="69"/>
      <c r="AZ54" s="24" t="str">
        <f>IF(OR($J54="",AY54=""),"",SUM(Tipppunkte!AX54:AZ54))</f>
        <v/>
      </c>
      <c r="BA54" s="68"/>
      <c r="BB54" s="69"/>
      <c r="BC54" s="24" t="str">
        <f>IF(OR($J54="",BB54=""),"",SUM(Tipppunkte!BA54:BC54))</f>
        <v/>
      </c>
      <c r="BD54" s="68"/>
      <c r="BE54" s="69"/>
      <c r="BF54" s="24" t="str">
        <f>IF(OR($J54="",BE54=""),"",SUM(Tipppunkte!BD54:BF54))</f>
        <v/>
      </c>
      <c r="BG54" s="68"/>
      <c r="BH54" s="69"/>
      <c r="BI54" s="24" t="str">
        <f>IF(OR($J54="",BH54=""),"",SUM(Tipppunkte!BG54:BI54))</f>
        <v/>
      </c>
      <c r="BJ54" s="68"/>
      <c r="BK54" s="69"/>
      <c r="BL54" s="24" t="str">
        <f>IF(OR($J54="",BK54=""),"",SUM(Tipppunkte!BJ54:BL54))</f>
        <v/>
      </c>
      <c r="BM54" s="68"/>
      <c r="BN54" s="69"/>
      <c r="BO54" s="24" t="str">
        <f>IF(OR($J54="",BN54=""),"",SUM(Tipppunkte!BM54:BO54))</f>
        <v/>
      </c>
      <c r="BP54" s="68"/>
      <c r="BQ54" s="69"/>
      <c r="BR54" s="24" t="str">
        <f>IF(OR($J54="",BQ54=""),"",SUM(Tipppunkte!BP54:BR54))</f>
        <v/>
      </c>
      <c r="BS54" s="68"/>
      <c r="BT54" s="69"/>
      <c r="BU54" s="24" t="str">
        <f>IF(OR($J54="",BT54=""),"",SUM(Tipppunkte!BS54:BU54))</f>
        <v/>
      </c>
      <c r="BV54" s="68"/>
      <c r="BW54" s="69"/>
      <c r="BX54" s="24" t="str">
        <f>IF(OR($J54="",BW54=""),"",SUM(Tipppunkte!BV54:BX54))</f>
        <v/>
      </c>
      <c r="BY54" s="68"/>
      <c r="BZ54" s="69"/>
      <c r="CA54" s="24" t="str">
        <f>IF(OR($J54="",BZ54=""),"",SUM(Tipppunkte!BY54:CA54))</f>
        <v/>
      </c>
      <c r="CB54" s="68"/>
      <c r="CC54" s="69"/>
      <c r="CD54" s="24" t="str">
        <f>IF(OR($J54="",CC54=""),"",SUM(Tipppunkte!CB54:CD54))</f>
        <v/>
      </c>
      <c r="CE54" s="68"/>
      <c r="CF54" s="69"/>
      <c r="CG54" s="24" t="str">
        <f>IF(OR($J54="",CF54=""),"",SUM(Tipppunkte!CE54:CG54))</f>
        <v/>
      </c>
      <c r="CH54" s="68"/>
      <c r="CI54" s="69"/>
      <c r="CJ54" s="24" t="str">
        <f>IF(OR($J54="",CI54=""),"",SUM(Tipppunkte!CH54:CJ54))</f>
        <v/>
      </c>
      <c r="CK54" s="68"/>
      <c r="CL54" s="69"/>
      <c r="CM54" s="24" t="str">
        <f>IF(OR($J54="",CL54=""),"",SUM(Tipppunkte!CK54:CM54))</f>
        <v/>
      </c>
      <c r="CN54" s="68"/>
      <c r="CO54" s="69"/>
      <c r="CP54" s="24" t="str">
        <f>IF(OR($J54="",CO54=""),"",SUM(Tipppunkte!CN54:CP54))</f>
        <v/>
      </c>
      <c r="CQ54" s="68"/>
      <c r="CR54" s="69"/>
      <c r="CS54" s="24" t="str">
        <f>IF(OR($J54="",CR54=""),"",SUM(Tipppunkte!CQ54:CS54))</f>
        <v/>
      </c>
      <c r="CT54" s="68"/>
      <c r="CU54" s="69"/>
      <c r="CV54" s="24" t="str">
        <f>IF(OR($J54="",CU54=""),"",SUM(Tipppunkte!CT54:CV54))</f>
        <v/>
      </c>
      <c r="CW54" s="68"/>
      <c r="CX54" s="69"/>
      <c r="CY54" s="24" t="str">
        <f>IF(OR($J54="",CX54=""),"",SUM(Tipppunkte!CW54:CY54))</f>
        <v/>
      </c>
      <c r="CZ54" s="68"/>
      <c r="DA54" s="69"/>
      <c r="DB54" s="24" t="str">
        <f>IF(OR($J54="",DA54=""),"",SUM(Tipppunkte!CZ54:DB54))</f>
        <v/>
      </c>
      <c r="DC54" s="68"/>
      <c r="DD54" s="69"/>
      <c r="DE54" s="24" t="str">
        <f>IF(OR($J54="",DD54=""),"",SUM(Tipppunkte!DC54:DE54))</f>
        <v/>
      </c>
      <c r="DF54" s="68"/>
      <c r="DG54" s="69"/>
      <c r="DH54" s="24" t="str">
        <f>IF(OR($J54="",DG54=""),"",SUM(Tipppunkte!DF54:DH54))</f>
        <v/>
      </c>
      <c r="DI54" s="68"/>
      <c r="DJ54" s="69"/>
      <c r="DK54" s="24" t="str">
        <f>IF(OR($J54="",DJ54=""),"",SUM(Tipppunkte!DI54:DK54))</f>
        <v/>
      </c>
      <c r="DL54" s="68"/>
      <c r="DM54" s="69"/>
      <c r="DN54" s="24" t="str">
        <f>IF(OR($J54="",DM54=""),"",SUM(Tipppunkte!DL54:DN54))</f>
        <v/>
      </c>
      <c r="DO54" s="68"/>
      <c r="DP54" s="69"/>
      <c r="DQ54" s="24" t="str">
        <f>IF(OR($J54="",DP54=""),"",SUM(Tipppunkte!DO54:DQ54))</f>
        <v/>
      </c>
      <c r="DR54" s="68"/>
      <c r="DS54" s="69"/>
      <c r="DT54" s="24" t="str">
        <f>IF(OR($J54="",DS54=""),"",SUM(Tipppunkte!DR54:DT54))</f>
        <v/>
      </c>
      <c r="DU54" s="68"/>
      <c r="DV54" s="69"/>
      <c r="DW54" s="24" t="str">
        <f>IF(OR($J54="",DV54=""),"",SUM(Tipppunkte!DU54:DW54))</f>
        <v/>
      </c>
      <c r="DX54" s="68"/>
      <c r="DY54" s="69"/>
      <c r="DZ54" s="24" t="str">
        <f>IF(OR($J54="",DY54=""),"",SUM(Tipppunkte!DX54:DZ54))</f>
        <v/>
      </c>
      <c r="EA54" s="68"/>
      <c r="EB54" s="69"/>
      <c r="EC54" s="24" t="str">
        <f>IF(OR($J54="",EB54=""),"",SUM(Tipppunkte!EA54:EC54))</f>
        <v/>
      </c>
      <c r="ED54" s="68"/>
      <c r="EE54" s="69"/>
      <c r="EF54" s="24" t="str">
        <f>IF(OR($J54="",EE54=""),"",SUM(Tipppunkte!ED54:EF54))</f>
        <v/>
      </c>
      <c r="EG54" s="68"/>
      <c r="EH54" s="69"/>
      <c r="EI54" s="24" t="str">
        <f>IF(OR($J54="",EH54=""),"",SUM(Tipppunkte!EG54:EI54))</f>
        <v/>
      </c>
    </row>
    <row r="55" spans="1:139"/>
    <row r="56" spans="1:139"/>
    <row r="57" spans="1:139"/>
    <row r="58" spans="1:139"/>
    <row r="59" spans="1:139"/>
    <row r="60" spans="1:139"/>
    <row r="61" spans="1:139"/>
    <row r="62" spans="1:139"/>
    <row r="63" spans="1:139"/>
    <row r="64" spans="1:139"/>
    <row r="65"/>
    <row r="66"/>
    <row r="67"/>
    <row r="68"/>
  </sheetData>
  <sheetProtection sheet="1" objects="1" scenarios="1" selectLockedCells="1"/>
  <mergeCells count="46">
    <mergeCell ref="E1:G1"/>
    <mergeCell ref="A1:D1"/>
    <mergeCell ref="CQ3:CR3"/>
    <mergeCell ref="CW3:CX3"/>
    <mergeCell ref="A40:A47"/>
    <mergeCell ref="CB3:CC3"/>
    <mergeCell ref="CE3:CF3"/>
    <mergeCell ref="BY3:BZ3"/>
    <mergeCell ref="BM3:BN3"/>
    <mergeCell ref="CT3:CU3"/>
    <mergeCell ref="BP3:BQ3"/>
    <mergeCell ref="BS3:BT3"/>
    <mergeCell ref="BV3:BW3"/>
    <mergeCell ref="BA3:BB3"/>
    <mergeCell ref="BD3:BE3"/>
    <mergeCell ref="BG3:BH3"/>
    <mergeCell ref="A48:A51"/>
    <mergeCell ref="A52:A53"/>
    <mergeCell ref="AX3:AY3"/>
    <mergeCell ref="AO3:AP3"/>
    <mergeCell ref="AL3:AM3"/>
    <mergeCell ref="AU3:AV3"/>
    <mergeCell ref="Z3:AA3"/>
    <mergeCell ref="AC3:AD3"/>
    <mergeCell ref="AR3:AS3"/>
    <mergeCell ref="AF3:AG3"/>
    <mergeCell ref="AI3:AJ3"/>
    <mergeCell ref="A4:A39"/>
    <mergeCell ref="EA3:EB3"/>
    <mergeCell ref="ED3:EE3"/>
    <mergeCell ref="EG3:EH3"/>
    <mergeCell ref="CZ3:DA3"/>
    <mergeCell ref="DC3:DD3"/>
    <mergeCell ref="DF3:DG3"/>
    <mergeCell ref="DI3:DJ3"/>
    <mergeCell ref="DL3:DM3"/>
    <mergeCell ref="DO3:DP3"/>
    <mergeCell ref="DX3:DY3"/>
    <mergeCell ref="DR3:DS3"/>
    <mergeCell ref="DU3:DV3"/>
    <mergeCell ref="CN3:CO3"/>
    <mergeCell ref="BJ3:BK3"/>
    <mergeCell ref="T3:U3"/>
    <mergeCell ref="W3:X3"/>
    <mergeCell ref="CH3:CI3"/>
    <mergeCell ref="CK3:CL3"/>
  </mergeCells>
  <phoneticPr fontId="0" type="noConversion"/>
  <conditionalFormatting sqref="E40:G47">
    <cfRule type="cellIs" dxfId="10" priority="1" operator="equal">
      <formula>"PRÜFEN!"</formula>
    </cfRule>
  </conditionalFormatting>
  <conditionalFormatting sqref="T4:T54 W4:W54 Z4:Z54 AC4:AC54 AF4:AF54 AI4:AI54 AX4:AX54 AO4:AO54 AL4:AL54 AU4:AU54 AR4:AR54 BA4:BA54 BD4:BD54 BG4:BG54 BJ4:BJ54 BM4:BM54 BP4:BP54 BS4:BS54 BV4:BV54 BY4:BY54 CB4:CB54 CE4:CE54 CH4:CH54 CK4:CK54 CN4:CN54 CQ4:CQ54 DF4:DF54 CW4:CW54 CT4:CT54 DC4:DC54 CZ4:CZ54 DI4:DI54 DL4:DL54 DO4:DO54 DR4:DR54 DU4:DU54 DX4:DX54 EA4:EA54 ED4:ED54 EG4:EG54">
    <cfRule type="expression" dxfId="9" priority="4">
      <formula>AND(V4&gt;=$P$2,V4&lt;100)</formula>
    </cfRule>
    <cfRule type="expression" dxfId="8" priority="48">
      <formula>AND(V4&lt;$P$2,V4&gt;=$P$1)</formula>
    </cfRule>
  </conditionalFormatting>
  <conditionalFormatting sqref="U4:U54 X4:X54 AA4:AA54 AD4:AD54 AG4:AG54 AJ4:AJ54 AY4:AY54 AP4:AP54 AM4:AM54 AV4:AV54 AS4:AS54 BB4:BB54 BE4:BE54 BH4:BH54 BK4:BK54 BN4:BN54 BQ4:BQ54 BT4:BT54 BW4:BW54 BZ4:BZ54 CC4:CC54 CF4:CF54 CI4:CI54 CL4:CL54 CO4:CO54 CR4:CR54 DG4:DG54 CX4:CX54 CU4:CU54 DD4:DD54 DA4:DA54 DJ4:DJ54 DM4:DM54 DP4:DP54 DS4:DS54 DV4:DV54 DY4:DY54 EB4:EB54 EE4:EE54 EH4:EH54">
    <cfRule type="expression" dxfId="7" priority="2">
      <formula>AND(V4&gt;=$P$2,V4&lt;100)</formula>
    </cfRule>
    <cfRule type="expression" dxfId="6" priority="5">
      <formula>AND(V4&lt;$P$2,V4&gt;=$P$1)</formula>
    </cfRule>
  </conditionalFormatting>
  <pageMargins left="0.43307086614173229" right="0.47244094488188981" top="0.6" bottom="0.46" header="0.38" footer="0.28000000000000003"/>
  <pageSetup paperSize="9" scale="50" fitToWidth="10" orientation="landscape" horizontalDpi="300" verticalDpi="300" r:id="rId1"/>
  <headerFooter alignWithMargins="0">
    <oddHeader>&amp;LFußball-WM 2010&amp;A (gedr.: &amp;D)&amp;RWolfgang Schmidt-Sielexcontact@schmidt-sielex.de</oddHeader>
    <oddFooter>Seite &amp;P von &amp;N</oddFooter>
  </headerFooter>
  <picture r:id="rId2"/>
</worksheet>
</file>

<file path=xl/worksheets/sheet3.xml><?xml version="1.0" encoding="utf-8"?>
<worksheet xmlns="http://schemas.openxmlformats.org/spreadsheetml/2006/main" xmlns:r="http://schemas.openxmlformats.org/officeDocument/2006/relationships">
  <sheetPr codeName="Tabelle3">
    <tabColor rgb="FF92D050"/>
    <pageSetUpPr fitToPage="1"/>
  </sheetPr>
  <dimension ref="A1:AP39"/>
  <sheetViews>
    <sheetView showGridLines="0" showRowColHeaders="0" zoomScaleNormal="100" zoomScaleSheetLayoutView="100" workbookViewId="0">
      <pane ySplit="1" topLeftCell="A2" activePane="bottomLeft" state="frozen"/>
      <selection activeCell="C2" sqref="C2"/>
      <selection pane="bottomLeft" activeCell="N20" sqref="N20"/>
    </sheetView>
  </sheetViews>
  <sheetFormatPr baseColWidth="10" defaultRowHeight="12.75"/>
  <cols>
    <col min="1" max="1" width="14.28515625" style="185" customWidth="1"/>
    <col min="2" max="2" width="7.42578125" style="181" hidden="1" customWidth="1"/>
    <col min="3" max="3" width="10.140625" style="181" hidden="1" customWidth="1"/>
    <col min="4" max="4" width="3.7109375" style="184" customWidth="1"/>
    <col min="5" max="5" width="22.7109375" style="181" customWidth="1"/>
    <col min="6" max="7" width="8.42578125" style="184" customWidth="1"/>
    <col min="8" max="8" width="2.42578125" style="184" bestFit="1" customWidth="1"/>
    <col min="9" max="10" width="2.28515625" style="184" bestFit="1" customWidth="1"/>
    <col min="11" max="11" width="3.5703125" style="146" customWidth="1"/>
    <col min="12" max="12" width="2.140625" style="184" customWidth="1"/>
    <col min="13" max="13" width="3.5703125" style="185" customWidth="1"/>
    <col min="14" max="14" width="4" style="184" customWidth="1"/>
    <col min="15" max="15" width="12" style="183" hidden="1" customWidth="1"/>
    <col min="16" max="16" width="9.7109375" style="181" hidden="1" customWidth="1"/>
    <col min="17" max="19" width="10.28515625" style="184" hidden="1" customWidth="1"/>
    <col min="20" max="20" width="12.42578125" style="181" hidden="1" customWidth="1"/>
    <col min="21" max="21" width="6.7109375" style="184" hidden="1" customWidth="1"/>
    <col min="22" max="22" width="6.85546875" style="184" hidden="1" customWidth="1"/>
    <col min="23" max="25" width="2.85546875" style="184" hidden="1" customWidth="1"/>
    <col min="26" max="26" width="3.85546875" style="146" hidden="1" customWidth="1"/>
    <col min="27" max="27" width="2.42578125" style="184" hidden="1" customWidth="1"/>
    <col min="28" max="28" width="3.85546875" style="185" hidden="1" customWidth="1"/>
    <col min="29" max="29" width="11.42578125" style="184" hidden="1" customWidth="1"/>
    <col min="30" max="34" width="11.42578125" style="181" hidden="1" customWidth="1"/>
    <col min="35" max="35" width="11.28515625" style="181" hidden="1" customWidth="1"/>
    <col min="36" max="36" width="12.140625" style="181" hidden="1" customWidth="1"/>
    <col min="37" max="42" width="0" style="181" hidden="1" customWidth="1"/>
    <col min="43" max="16384" width="11.42578125" style="181"/>
  </cols>
  <sheetData>
    <row r="1" spans="1:37" s="8" customFormat="1" ht="27" thickBot="1">
      <c r="A1" s="185"/>
      <c r="B1" s="180" t="s">
        <v>86</v>
      </c>
      <c r="C1" s="180" t="s">
        <v>85</v>
      </c>
      <c r="D1" s="100"/>
      <c r="E1" s="42"/>
      <c r="F1" s="92" t="s">
        <v>17</v>
      </c>
      <c r="G1" s="93" t="s">
        <v>5</v>
      </c>
      <c r="H1" s="94" t="s">
        <v>7</v>
      </c>
      <c r="I1" s="95" t="s">
        <v>9</v>
      </c>
      <c r="J1" s="93" t="s">
        <v>8</v>
      </c>
      <c r="K1" s="96"/>
      <c r="L1" s="97" t="s">
        <v>6</v>
      </c>
      <c r="M1" s="98"/>
      <c r="N1" s="99"/>
      <c r="O1" s="182" t="s">
        <v>84</v>
      </c>
      <c r="P1" s="181"/>
      <c r="Q1" s="304" t="s">
        <v>37</v>
      </c>
      <c r="R1" s="304"/>
      <c r="S1" s="35" t="s">
        <v>11</v>
      </c>
      <c r="T1"/>
      <c r="U1" s="25" t="s">
        <v>17</v>
      </c>
      <c r="V1" s="16" t="s">
        <v>5</v>
      </c>
      <c r="W1" s="26" t="s">
        <v>7</v>
      </c>
      <c r="X1" s="32" t="s">
        <v>9</v>
      </c>
      <c r="Y1" s="16" t="s">
        <v>8</v>
      </c>
      <c r="Z1" s="19"/>
      <c r="AA1" s="11" t="s">
        <v>6</v>
      </c>
      <c r="AB1" s="20"/>
      <c r="AC1" s="89" t="s">
        <v>10</v>
      </c>
      <c r="AD1" s="141" t="s">
        <v>68</v>
      </c>
      <c r="AE1" s="141"/>
      <c r="AF1"/>
      <c r="AG1"/>
      <c r="AH1" s="141"/>
      <c r="AI1" s="303" t="s">
        <v>22</v>
      </c>
      <c r="AJ1" s="303"/>
    </row>
    <row r="2" spans="1:37" customFormat="1">
      <c r="A2" s="6" t="s">
        <v>0</v>
      </c>
      <c r="B2" s="181" t="str">
        <f ca="1">IF(N2=0,MOD(ROW(A4),4)+1,N2)&amp;RIGHT(C2,1)</f>
        <v>1A</v>
      </c>
      <c r="C2" s="181" t="str">
        <f ca="1">IF($N2&lt;&gt;0,$N2,$D2)&amp;RIGHT(INDIRECT("A"&amp;(2+ROUNDDOWN((ROW($A1)-1)/4,0)*4)),1)</f>
        <v>1A</v>
      </c>
      <c r="D2" s="89">
        <f>VLOOKUP(1,$Q$2:$AB$5,3,FALSE)</f>
        <v>1</v>
      </c>
      <c r="E2" s="10" t="str">
        <f>VLOOKUP(1,$Q$2:$AB$5,4,FALSE)</f>
        <v>Frankreich</v>
      </c>
      <c r="F2" s="26">
        <f>VLOOKUP(1,$Q$2:$AB$5,5,FALSE)</f>
        <v>3</v>
      </c>
      <c r="G2" s="16">
        <f>VLOOKUP(1,$Q$2:$AB$5,6,FALSE)</f>
        <v>7</v>
      </c>
      <c r="H2" s="26">
        <f>VLOOKUP(1,$Q$2:$AB$5,7,FALSE)</f>
        <v>2</v>
      </c>
      <c r="I2" s="32">
        <f>VLOOKUP(1,$Q$2:$AB$5,8,FALSE)</f>
        <v>1</v>
      </c>
      <c r="J2" s="16">
        <f>VLOOKUP(1,$Q$2:$AB$5,9,FALSE)</f>
        <v>0</v>
      </c>
      <c r="K2" s="19">
        <f>VLOOKUP(1,$Q$2:$AB$5,10,FALSE)</f>
        <v>4</v>
      </c>
      <c r="L2" s="11" t="s">
        <v>3</v>
      </c>
      <c r="M2" s="20">
        <f>VLOOKUP(1,$Q$2:$AB$5,12,FALSE)</f>
        <v>1</v>
      </c>
      <c r="N2" s="63"/>
      <c r="O2" s="183">
        <f t="shared" ref="O2:O25" ca="1" si="0">IF(N2="",COUNTIF($C$2:$C$26,C2),0)</f>
        <v>1</v>
      </c>
      <c r="P2" s="181"/>
      <c r="Q2" s="86">
        <f>RANK(R2,$R$2:$R$5,1)</f>
        <v>1</v>
      </c>
      <c r="R2" s="83">
        <f t="shared" ref="R2:R25" si="1">S2+ROW(A1)/100000</f>
        <v>1.0000100000000001</v>
      </c>
      <c r="S2" s="29">
        <f>RANK(AC2,$AC$2:$AC$5)</f>
        <v>1</v>
      </c>
      <c r="T2" s="10" t="str">
        <f>Stammdaten!B5</f>
        <v>Frankreich</v>
      </c>
      <c r="U2" s="26">
        <f>SUM(W2:Y2)</f>
        <v>3</v>
      </c>
      <c r="V2" s="16">
        <f>SUMIF('alle Spiele'!$E$4:$E$39,T2,'alle Spiele'!$K$4:$K$39)+SUMIF('alle Spiele'!$G$4:$G$39,T2,'alle Spiele'!$M$4:$M$39)</f>
        <v>7</v>
      </c>
      <c r="W2" s="26">
        <f>COUNTIF('alle Spiele'!$N$4:$O$39,CONCATENATE(T2,3))</f>
        <v>2</v>
      </c>
      <c r="X2" s="32">
        <f>COUNTIF('alle Spiele'!$N$4:$O$39,CONCATENATE(T2,1))</f>
        <v>1</v>
      </c>
      <c r="Y2" s="16">
        <f>COUNTIF('alle Spiele'!$N$4:$O$39,CONCATENATE(T2,0))</f>
        <v>0</v>
      </c>
      <c r="Z2" s="19">
        <f>SUMIF('alle Spiele'!$E$4:$E$39,T2,'alle Spiele'!$H$4:$H$39)+SUMIF('alle Spiele'!$G$4:$G$39,T2,'alle Spiele'!$J$4:$J$39)</f>
        <v>4</v>
      </c>
      <c r="AA2" s="11" t="s">
        <v>3</v>
      </c>
      <c r="AB2" s="20">
        <f>SUMIF('alle Spiele'!$E$4:$E$39,T2,'alle Spiele'!$J$4:$J$39)+SUMIF('alle Spiele'!$G$4:$G$39,T2,'alle Spiele'!$H$4:$H$39)</f>
        <v>1</v>
      </c>
      <c r="AC2" s="89">
        <f t="shared" ref="AC2:AC9" si="2">V2+(Z2-AB2)/100+Z2/10000</f>
        <v>7.0304000000000002</v>
      </c>
      <c r="AD2">
        <f>COUNTIF(AC$2:AC$5,AC2)</f>
        <v>1</v>
      </c>
      <c r="AI2">
        <f>IF(N2="",D2,N2)</f>
        <v>1</v>
      </c>
      <c r="AJ2" t="str">
        <f>E2</f>
        <v>Frankreich</v>
      </c>
      <c r="AK2" t="str">
        <f ca="1">C2</f>
        <v>1A</v>
      </c>
    </row>
    <row r="3" spans="1:37" customFormat="1">
      <c r="A3" s="187">
        <f>SUM(F2:F5)/2</f>
        <v>6</v>
      </c>
      <c r="B3" s="181" t="str">
        <f t="shared" ref="B3:B25" ca="1" si="3">IF(N3=0,MOD(ROW(A5),4)+1,N3)&amp;RIGHT(C3,1)</f>
        <v>2A</v>
      </c>
      <c r="C3" s="181" t="str">
        <f t="shared" ref="C3:C25" ca="1" si="4">IF($N3&lt;&gt;0,$N3,$D3)&amp;RIGHT(INDIRECT("A"&amp;(2+ROUNDDOWN((ROW($A2)-1)/4,0)*4)),1)</f>
        <v>2A</v>
      </c>
      <c r="D3" s="90">
        <f>VLOOKUP(2,$Q$2:$AB$5,3,FALSE)</f>
        <v>2</v>
      </c>
      <c r="E3" s="12" t="str">
        <f>VLOOKUP(2,$Q$2:$AB$5,4,FALSE)</f>
        <v>Schweiz</v>
      </c>
      <c r="F3" s="27">
        <f>VLOOKUP(2,$Q$2:$AB$5,5,FALSE)</f>
        <v>3</v>
      </c>
      <c r="G3" s="17">
        <f>VLOOKUP(2,$Q$2:$AB$5,6,FALSE)</f>
        <v>5</v>
      </c>
      <c r="H3" s="27">
        <f>VLOOKUP(2,$Q$2:$AB$5,7,FALSE)</f>
        <v>1</v>
      </c>
      <c r="I3" s="33">
        <f>VLOOKUP(2,$Q$2:$AB$5,8,FALSE)</f>
        <v>2</v>
      </c>
      <c r="J3" s="17">
        <f>VLOOKUP(2,$Q$2:$AB$5,9,FALSE)</f>
        <v>0</v>
      </c>
      <c r="K3" s="21">
        <f>VLOOKUP(2,$Q$2:$AB$5,10,FALSE)</f>
        <v>2</v>
      </c>
      <c r="L3" s="13" t="s">
        <v>3</v>
      </c>
      <c r="M3" s="22">
        <f>VLOOKUP(2,$Q$2:$AB$5,12,FALSE)</f>
        <v>1</v>
      </c>
      <c r="N3" s="64"/>
      <c r="O3" s="183">
        <f t="shared" ca="1" si="0"/>
        <v>1</v>
      </c>
      <c r="P3" s="181"/>
      <c r="Q3" s="87">
        <f>RANK(R3,$R$2:$R$5,1)</f>
        <v>4</v>
      </c>
      <c r="R3" s="84">
        <f t="shared" si="1"/>
        <v>4.0000200000000001</v>
      </c>
      <c r="S3" s="30">
        <f>RANK(AC3,$AC$2:$AC$5)</f>
        <v>4</v>
      </c>
      <c r="T3" s="12" t="str">
        <f>Stammdaten!B6</f>
        <v>Rumänien</v>
      </c>
      <c r="U3" s="27">
        <f t="shared" ref="U3:U26" si="5">SUM(W3:Y3)</f>
        <v>3</v>
      </c>
      <c r="V3" s="17">
        <f>SUMIF('alle Spiele'!$E$4:$E$39,T3,'alle Spiele'!$K$4:$K$39)+SUMIF('alle Spiele'!$G$4:$G$39,T3,'alle Spiele'!$M$4:$M$39)</f>
        <v>1</v>
      </c>
      <c r="W3" s="27">
        <f>COUNTIF('alle Spiele'!$N$4:$O$39,CONCATENATE(T3,3))</f>
        <v>0</v>
      </c>
      <c r="X3" s="33">
        <f>COUNTIF('alle Spiele'!$N$4:$O$39,CONCATENATE(T3,1))</f>
        <v>1</v>
      </c>
      <c r="Y3" s="17">
        <f>COUNTIF('alle Spiele'!$N$4:$O$39,CONCATENATE(T3,0))</f>
        <v>2</v>
      </c>
      <c r="Z3" s="21">
        <f>SUMIF('alle Spiele'!$E$4:$E$39,T3,'alle Spiele'!$H$4:$H$39)+SUMIF('alle Spiele'!$G$4:$G$39,T3,'alle Spiele'!$J$4:$J$39)</f>
        <v>2</v>
      </c>
      <c r="AA3" s="13" t="s">
        <v>3</v>
      </c>
      <c r="AB3" s="22">
        <f>SUMIF('alle Spiele'!$E$4:$E$39,T3,'alle Spiele'!$J$4:$J$39)+SUMIF('alle Spiele'!$G$4:$G$39,T3,'alle Spiele'!$H$4:$H$39)</f>
        <v>4</v>
      </c>
      <c r="AC3" s="90">
        <f t="shared" si="2"/>
        <v>0.98019999999999996</v>
      </c>
      <c r="AD3">
        <f t="shared" ref="AD3:AD5" si="6">COUNTIF(AC$2:AC$5,AC3)</f>
        <v>1</v>
      </c>
      <c r="AI3">
        <f t="shared" ref="AI3:AI26" si="7">IF(N3="",D3,N3)</f>
        <v>2</v>
      </c>
      <c r="AJ3" t="str">
        <f t="shared" ref="AJ3:AJ26" si="8">E3</f>
        <v>Schweiz</v>
      </c>
      <c r="AK3" t="str">
        <f t="shared" ref="AK3:AK25" ca="1" si="9">C3</f>
        <v>2A</v>
      </c>
    </row>
    <row r="4" spans="1:37" customFormat="1">
      <c r="A4" s="185"/>
      <c r="B4" s="181" t="str">
        <f t="shared" ca="1" si="3"/>
        <v>3A</v>
      </c>
      <c r="C4" s="181" t="str">
        <f t="shared" ca="1" si="4"/>
        <v>3A</v>
      </c>
      <c r="D4" s="90">
        <f>VLOOKUP(3,$Q$2:$AB$5,3,FALSE)</f>
        <v>3</v>
      </c>
      <c r="E4" s="12" t="str">
        <f>VLOOKUP(3,$Q$2:$AB$5,4,FALSE)</f>
        <v>Albanien</v>
      </c>
      <c r="F4" s="27">
        <f>VLOOKUP(3,$Q$2:$AB$5,5,FALSE)</f>
        <v>3</v>
      </c>
      <c r="G4" s="17">
        <f>VLOOKUP(3,$Q$2:$AB$5,6,FALSE)</f>
        <v>3</v>
      </c>
      <c r="H4" s="27">
        <f>VLOOKUP(3,$Q$2:$AB$5,7,FALSE)</f>
        <v>1</v>
      </c>
      <c r="I4" s="33">
        <f>VLOOKUP(3,$Q$2:$AB$5,8,FALSE)</f>
        <v>0</v>
      </c>
      <c r="J4" s="17">
        <f>VLOOKUP(3,$Q$2:$AB$5,9,FALSE)</f>
        <v>2</v>
      </c>
      <c r="K4" s="21">
        <f>VLOOKUP(3,$Q$2:$AB$5,10,FALSE)</f>
        <v>1</v>
      </c>
      <c r="L4" s="13" t="s">
        <v>3</v>
      </c>
      <c r="M4" s="22">
        <f>VLOOKUP(3,$Q$2:$AB$5,12,FALSE)</f>
        <v>3</v>
      </c>
      <c r="N4" s="64"/>
      <c r="O4" s="183">
        <f t="shared" ca="1" si="0"/>
        <v>1</v>
      </c>
      <c r="P4" s="181"/>
      <c r="Q4" s="87">
        <f>RANK(R4,$R$2:$R$5,1)</f>
        <v>3</v>
      </c>
      <c r="R4" s="84">
        <f t="shared" si="1"/>
        <v>3.0000300000000002</v>
      </c>
      <c r="S4" s="30">
        <f>RANK(AC4,$AC$2:$AC$5)</f>
        <v>3</v>
      </c>
      <c r="T4" s="12" t="str">
        <f>Stammdaten!B7</f>
        <v>Albanien</v>
      </c>
      <c r="U4" s="27">
        <f t="shared" si="5"/>
        <v>3</v>
      </c>
      <c r="V4" s="17">
        <f>SUMIF('alle Spiele'!$E$4:$E$39,T4,'alle Spiele'!$K$4:$K$39)+SUMIF('alle Spiele'!$G$4:$G$39,T4,'alle Spiele'!$M$4:$M$39)</f>
        <v>3</v>
      </c>
      <c r="W4" s="27">
        <f>COUNTIF('alle Spiele'!$N$4:$O$39,CONCATENATE(T4,3))</f>
        <v>1</v>
      </c>
      <c r="X4" s="33">
        <f>COUNTIF('alle Spiele'!$N$4:$O$39,CONCATENATE(T4,1))</f>
        <v>0</v>
      </c>
      <c r="Y4" s="17">
        <f>COUNTIF('alle Spiele'!$N$4:$O$39,CONCATENATE(T4,0))</f>
        <v>2</v>
      </c>
      <c r="Z4" s="21">
        <f>SUMIF('alle Spiele'!$E$4:$E$39,T4,'alle Spiele'!$H$4:$H$39)+SUMIF('alle Spiele'!$G$4:$G$39,T4,'alle Spiele'!$J$4:$J$39)</f>
        <v>1</v>
      </c>
      <c r="AA4" s="13" t="s">
        <v>3</v>
      </c>
      <c r="AB4" s="22">
        <f>SUMIF('alle Spiele'!$E$4:$E$39,T4,'alle Spiele'!$J$4:$J$39)+SUMIF('alle Spiele'!$G$4:$G$39,T4,'alle Spiele'!$H$4:$H$39)</f>
        <v>3</v>
      </c>
      <c r="AC4" s="90">
        <f t="shared" si="2"/>
        <v>2.9801000000000002</v>
      </c>
      <c r="AD4">
        <f t="shared" si="6"/>
        <v>1</v>
      </c>
      <c r="AI4">
        <f t="shared" si="7"/>
        <v>3</v>
      </c>
      <c r="AJ4" t="str">
        <f t="shared" si="8"/>
        <v>Albanien</v>
      </c>
      <c r="AK4" t="str">
        <f t="shared" ca="1" si="9"/>
        <v>3A</v>
      </c>
    </row>
    <row r="5" spans="1:37" customFormat="1" ht="13.5" thickBot="1">
      <c r="A5" s="185"/>
      <c r="B5" s="181" t="str">
        <f t="shared" ca="1" si="3"/>
        <v>4A</v>
      </c>
      <c r="C5" s="181" t="str">
        <f t="shared" ca="1" si="4"/>
        <v>4A</v>
      </c>
      <c r="D5" s="91">
        <f>VLOOKUP(4,$Q$2:$AB$5,3,FALSE)</f>
        <v>4</v>
      </c>
      <c r="E5" s="14" t="str">
        <f>VLOOKUP(4,$Q$2:$AB$5,4,FALSE)</f>
        <v>Rumänien</v>
      </c>
      <c r="F5" s="28">
        <f>VLOOKUP(4,$Q$2:$AB$5,5,FALSE)</f>
        <v>3</v>
      </c>
      <c r="G5" s="18">
        <f>VLOOKUP(4,$Q$2:$AB$5,6,FALSE)</f>
        <v>1</v>
      </c>
      <c r="H5" s="28">
        <f>VLOOKUP(4,$Q$2:$AB$5,7,FALSE)</f>
        <v>0</v>
      </c>
      <c r="I5" s="34">
        <f>VLOOKUP(4,$Q$2:$AB$5,8,FALSE)</f>
        <v>1</v>
      </c>
      <c r="J5" s="18">
        <f>VLOOKUP(4,$Q$2:$AB$5,9,FALSE)</f>
        <v>2</v>
      </c>
      <c r="K5" s="23">
        <f>VLOOKUP(4,$Q$2:$AB$5,10,FALSE)</f>
        <v>2</v>
      </c>
      <c r="L5" s="15" t="s">
        <v>3</v>
      </c>
      <c r="M5" s="24">
        <f>VLOOKUP(4,$Q$2:$AB$5,12,FALSE)</f>
        <v>4</v>
      </c>
      <c r="N5" s="65"/>
      <c r="O5" s="183">
        <f t="shared" ca="1" si="0"/>
        <v>1</v>
      </c>
      <c r="P5" s="181"/>
      <c r="Q5" s="88">
        <f>RANK(R5,$R$2:$R$5,1)</f>
        <v>2</v>
      </c>
      <c r="R5" s="85">
        <f t="shared" si="1"/>
        <v>2.0000399999999998</v>
      </c>
      <c r="S5" s="31">
        <f>RANK(AC5,$AC$2:$AC$5)</f>
        <v>2</v>
      </c>
      <c r="T5" s="14" t="str">
        <f>Stammdaten!B8</f>
        <v>Schweiz</v>
      </c>
      <c r="U5" s="28">
        <f t="shared" si="5"/>
        <v>3</v>
      </c>
      <c r="V5" s="18">
        <f>SUMIF('alle Spiele'!$E$4:$E$39,T5,'alle Spiele'!$K$4:$K$39)+SUMIF('alle Spiele'!$G$4:$G$39,T5,'alle Spiele'!$M$4:$M$39)</f>
        <v>5</v>
      </c>
      <c r="W5" s="28">
        <f>COUNTIF('alle Spiele'!$N$4:$O$39,CONCATENATE(T5,3))</f>
        <v>1</v>
      </c>
      <c r="X5" s="34">
        <f>COUNTIF('alle Spiele'!$N$4:$O$39,CONCATENATE(T5,1))</f>
        <v>2</v>
      </c>
      <c r="Y5" s="18">
        <f>COUNTIF('alle Spiele'!$N$4:$O$39,CONCATENATE(T5,0))</f>
        <v>0</v>
      </c>
      <c r="Z5" s="23">
        <f>SUMIF('alle Spiele'!$E$4:$E$39,T5,'alle Spiele'!$H$4:$H$39)+SUMIF('alle Spiele'!$G$4:$G$39,T5,'alle Spiele'!$J$4:$J$39)</f>
        <v>2</v>
      </c>
      <c r="AA5" s="15" t="s">
        <v>3</v>
      </c>
      <c r="AB5" s="24">
        <f>SUMIF('alle Spiele'!$E$4:$E$39,T5,'alle Spiele'!$J$4:$J$39)+SUMIF('alle Spiele'!$G$4:$G$39,T5,'alle Spiele'!$H$4:$H$39)</f>
        <v>1</v>
      </c>
      <c r="AC5" s="91">
        <f t="shared" si="2"/>
        <v>5.0102000000000002</v>
      </c>
      <c r="AD5">
        <f t="shared" si="6"/>
        <v>1</v>
      </c>
      <c r="AI5">
        <f t="shared" si="7"/>
        <v>4</v>
      </c>
      <c r="AJ5" t="str">
        <f t="shared" si="8"/>
        <v>Rumänien</v>
      </c>
      <c r="AK5" t="str">
        <f t="shared" ca="1" si="9"/>
        <v>4A</v>
      </c>
    </row>
    <row r="6" spans="1:37" customFormat="1">
      <c r="A6" s="6" t="s">
        <v>12</v>
      </c>
      <c r="B6" s="181" t="str">
        <f t="shared" ca="1" si="3"/>
        <v>1B</v>
      </c>
      <c r="C6" s="181" t="str">
        <f t="shared" ca="1" si="4"/>
        <v>1B</v>
      </c>
      <c r="D6" s="89">
        <f>VLOOKUP(1,$Q$6:$AB$9,3,FALSE)</f>
        <v>1</v>
      </c>
      <c r="E6" s="10" t="str">
        <f>VLOOKUP(1,$Q$6:$AB$9,4,FALSE)</f>
        <v>Wales</v>
      </c>
      <c r="F6" s="26">
        <f>VLOOKUP(1,$Q$6:$AB$9,5,FALSE)</f>
        <v>3</v>
      </c>
      <c r="G6" s="16">
        <f>VLOOKUP(1,$Q$6:$AB$9,6,FALSE)</f>
        <v>6</v>
      </c>
      <c r="H6" s="26">
        <f>VLOOKUP(1,$Q$6:$AB$9,7,FALSE)</f>
        <v>2</v>
      </c>
      <c r="I6" s="32">
        <f>VLOOKUP(1,$Q$6:$AB$9,8,FALSE)</f>
        <v>0</v>
      </c>
      <c r="J6" s="16">
        <f>VLOOKUP(1,$Q$6:$AB$9,9,FALSE)</f>
        <v>1</v>
      </c>
      <c r="K6" s="19">
        <f>VLOOKUP(1,$Q$6:$AB$9,10,FALSE)</f>
        <v>6</v>
      </c>
      <c r="L6" s="11" t="s">
        <v>3</v>
      </c>
      <c r="M6" s="20">
        <f>VLOOKUP(1,$Q$6:$AB$9,12,FALSE)</f>
        <v>3</v>
      </c>
      <c r="N6" s="63"/>
      <c r="O6" s="183">
        <f t="shared" ca="1" si="0"/>
        <v>1</v>
      </c>
      <c r="P6" s="181"/>
      <c r="Q6" s="86">
        <f>RANK(R6,$R$6:$R$9,1)</f>
        <v>2</v>
      </c>
      <c r="R6" s="83">
        <f t="shared" si="1"/>
        <v>2.0000499999999999</v>
      </c>
      <c r="S6" s="29">
        <f>RANK(AC6,$AC$6:$AC$9)</f>
        <v>2</v>
      </c>
      <c r="T6" s="10" t="str">
        <f>Stammdaten!B9</f>
        <v>England</v>
      </c>
      <c r="U6" s="26">
        <f t="shared" si="5"/>
        <v>3</v>
      </c>
      <c r="V6" s="16">
        <f>SUMIF('alle Spiele'!$E$4:$E$39,T6,'alle Spiele'!$K$4:$K$39)+SUMIF('alle Spiele'!$G$4:$G$39,T6,'alle Spiele'!$M$4:$M$39)</f>
        <v>5</v>
      </c>
      <c r="W6" s="26">
        <f>COUNTIF('alle Spiele'!$N$4:$O$39,CONCATENATE(T6,3))</f>
        <v>1</v>
      </c>
      <c r="X6" s="32">
        <f>COUNTIF('alle Spiele'!$N$4:$O$39,CONCATENATE(T6,1))</f>
        <v>2</v>
      </c>
      <c r="Y6" s="16">
        <f>COUNTIF('alle Spiele'!$N$4:$O$39,CONCATENATE(T6,0))</f>
        <v>0</v>
      </c>
      <c r="Z6" s="19">
        <f>SUMIF('alle Spiele'!$E$4:$E$39,T6,'alle Spiele'!$H$4:$H$39)+SUMIF('alle Spiele'!$G$4:$G$39,T6,'alle Spiele'!$J$4:$J$39)</f>
        <v>3</v>
      </c>
      <c r="AA6" s="11" t="s">
        <v>3</v>
      </c>
      <c r="AB6" s="20">
        <f>SUMIF('alle Spiele'!$E$4:$E$39,T6,'alle Spiele'!$J$4:$J$39)+SUMIF('alle Spiele'!$G$4:$G$39,T6,'alle Spiele'!$H$4:$H$39)</f>
        <v>2</v>
      </c>
      <c r="AC6" s="89">
        <f t="shared" si="2"/>
        <v>5.0103</v>
      </c>
      <c r="AD6">
        <f>COUNTIF(AC$6:AC$9,AC6)</f>
        <v>1</v>
      </c>
      <c r="AI6">
        <f t="shared" si="7"/>
        <v>1</v>
      </c>
      <c r="AJ6" t="str">
        <f t="shared" si="8"/>
        <v>Wales</v>
      </c>
      <c r="AK6" t="str">
        <f t="shared" ca="1" si="9"/>
        <v>1B</v>
      </c>
    </row>
    <row r="7" spans="1:37" customFormat="1">
      <c r="A7" s="187">
        <f>SUM(F6:F9)/2</f>
        <v>6</v>
      </c>
      <c r="B7" s="181" t="str">
        <f t="shared" ca="1" si="3"/>
        <v>2B</v>
      </c>
      <c r="C7" s="181" t="str">
        <f t="shared" ca="1" si="4"/>
        <v>2B</v>
      </c>
      <c r="D7" s="90">
        <f>VLOOKUP(2,$Q$6:$AB$9,3,FALSE)</f>
        <v>2</v>
      </c>
      <c r="E7" s="12" t="str">
        <f>VLOOKUP(2,$Q$6:$AB$9,4,FALSE)</f>
        <v>England</v>
      </c>
      <c r="F7" s="27">
        <f>VLOOKUP(2,$Q$6:$AB$9,5,FALSE)</f>
        <v>3</v>
      </c>
      <c r="G7" s="17">
        <f>VLOOKUP(2,$Q$6:$AB$9,6,FALSE)</f>
        <v>5</v>
      </c>
      <c r="H7" s="27">
        <f>VLOOKUP(2,$Q$6:$AB$9,7,FALSE)</f>
        <v>1</v>
      </c>
      <c r="I7" s="33">
        <f>VLOOKUP(2,$Q$6:$AB$9,8,FALSE)</f>
        <v>2</v>
      </c>
      <c r="J7" s="17">
        <f>VLOOKUP(2,$Q$6:$AB$9,9,FALSE)</f>
        <v>0</v>
      </c>
      <c r="K7" s="21">
        <f>VLOOKUP(2,$Q$6:$AB$9,10,FALSE)</f>
        <v>3</v>
      </c>
      <c r="L7" s="13" t="s">
        <v>3</v>
      </c>
      <c r="M7" s="22">
        <f>VLOOKUP(2,$Q$6:$AB$9,12,FALSE)</f>
        <v>2</v>
      </c>
      <c r="N7" s="64"/>
      <c r="O7" s="183">
        <f t="shared" ca="1" si="0"/>
        <v>1</v>
      </c>
      <c r="P7" s="181"/>
      <c r="Q7" s="87">
        <f>RANK(R7,$R$6:$R$9,1)</f>
        <v>4</v>
      </c>
      <c r="R7" s="84">
        <f t="shared" si="1"/>
        <v>4.0000600000000004</v>
      </c>
      <c r="S7" s="30">
        <f>RANK(AC7,$AC$6:$AC$9)</f>
        <v>4</v>
      </c>
      <c r="T7" s="12" t="str">
        <f>Stammdaten!B10</f>
        <v>Russland</v>
      </c>
      <c r="U7" s="27">
        <f t="shared" si="5"/>
        <v>3</v>
      </c>
      <c r="V7" s="17">
        <f>SUMIF('alle Spiele'!$E$4:$E$39,T7,'alle Spiele'!$K$4:$K$39)+SUMIF('alle Spiele'!$G$4:$G$39,T7,'alle Spiele'!$M$4:$M$39)</f>
        <v>1</v>
      </c>
      <c r="W7" s="27">
        <f>COUNTIF('alle Spiele'!$N$4:$O$39,CONCATENATE(T7,3))</f>
        <v>0</v>
      </c>
      <c r="X7" s="33">
        <f>COUNTIF('alle Spiele'!$N$4:$O$39,CONCATENATE(T7,1))</f>
        <v>1</v>
      </c>
      <c r="Y7" s="17">
        <f>COUNTIF('alle Spiele'!$N$4:$O$39,CONCATENATE(T7,0))</f>
        <v>2</v>
      </c>
      <c r="Z7" s="21">
        <f>SUMIF('alle Spiele'!$E$4:$E$39,T7,'alle Spiele'!$H$4:$H$39)+SUMIF('alle Spiele'!$G$4:$G$39,T7,'alle Spiele'!$J$4:$J$39)</f>
        <v>2</v>
      </c>
      <c r="AA7" s="13" t="s">
        <v>3</v>
      </c>
      <c r="AB7" s="22">
        <f>SUMIF('alle Spiele'!$E$4:$E$39,T7,'alle Spiele'!$J$4:$J$39)+SUMIF('alle Spiele'!$G$4:$G$39,T7,'alle Spiele'!$H$4:$H$39)</f>
        <v>6</v>
      </c>
      <c r="AC7" s="90">
        <f t="shared" si="2"/>
        <v>0.96019999999999994</v>
      </c>
      <c r="AD7">
        <f t="shared" ref="AD7:AD9" si="10">COUNTIF(AC$6:AC$9,AC7)</f>
        <v>1</v>
      </c>
      <c r="AI7">
        <f t="shared" si="7"/>
        <v>2</v>
      </c>
      <c r="AJ7" t="str">
        <f t="shared" si="8"/>
        <v>England</v>
      </c>
      <c r="AK7" t="str">
        <f t="shared" ca="1" si="9"/>
        <v>2B</v>
      </c>
    </row>
    <row r="8" spans="1:37" customFormat="1">
      <c r="A8" s="185"/>
      <c r="B8" s="181" t="str">
        <f t="shared" ca="1" si="3"/>
        <v>3B</v>
      </c>
      <c r="C8" s="181" t="str">
        <f t="shared" ca="1" si="4"/>
        <v>3B</v>
      </c>
      <c r="D8" s="90">
        <f>VLOOKUP(3,$Q$6:$AB$9,3,FALSE)</f>
        <v>3</v>
      </c>
      <c r="E8" s="12" t="str">
        <f>VLOOKUP(3,$Q$6:$AB$9,4,FALSE)</f>
        <v>Slowakei</v>
      </c>
      <c r="F8" s="27">
        <f>VLOOKUP(3,$Q$6:$AB$9,5,FALSE)</f>
        <v>3</v>
      </c>
      <c r="G8" s="17">
        <f>VLOOKUP(3,$Q$6:$AB$9,6,FALSE)</f>
        <v>4</v>
      </c>
      <c r="H8" s="27">
        <f>VLOOKUP(3,$Q$6:$AB$9,7,FALSE)</f>
        <v>1</v>
      </c>
      <c r="I8" s="33">
        <f>VLOOKUP(3,$Q$6:$AB$9,8,FALSE)</f>
        <v>1</v>
      </c>
      <c r="J8" s="17">
        <f>VLOOKUP(3,$Q$6:$AB$9,9,FALSE)</f>
        <v>1</v>
      </c>
      <c r="K8" s="21">
        <f>VLOOKUP(3,$Q$6:$AB$9,10,FALSE)</f>
        <v>3</v>
      </c>
      <c r="L8" s="13" t="s">
        <v>3</v>
      </c>
      <c r="M8" s="22">
        <f>VLOOKUP(3,$Q$6:$AB$9,12,FALSE)</f>
        <v>3</v>
      </c>
      <c r="N8" s="64"/>
      <c r="O8" s="183">
        <f t="shared" ca="1" si="0"/>
        <v>1</v>
      </c>
      <c r="P8" s="181"/>
      <c r="Q8" s="87">
        <f>RANK(R8,$R$6:$R$9,1)</f>
        <v>1</v>
      </c>
      <c r="R8" s="84">
        <f t="shared" si="1"/>
        <v>1.00007</v>
      </c>
      <c r="S8" s="30">
        <f>RANK(AC8,$AC$6:$AC$9)</f>
        <v>1</v>
      </c>
      <c r="T8" s="12" t="str">
        <f>Stammdaten!B11</f>
        <v>Wales</v>
      </c>
      <c r="U8" s="27">
        <f t="shared" si="5"/>
        <v>3</v>
      </c>
      <c r="V8" s="17">
        <f>SUMIF('alle Spiele'!$E$4:$E$39,T8,'alle Spiele'!$K$4:$K$39)+SUMIF('alle Spiele'!$G$4:$G$39,T8,'alle Spiele'!$M$4:$M$39)</f>
        <v>6</v>
      </c>
      <c r="W8" s="27">
        <f>COUNTIF('alle Spiele'!$N$4:$O$39,CONCATENATE(T8,3))</f>
        <v>2</v>
      </c>
      <c r="X8" s="33">
        <f>COUNTIF('alle Spiele'!$N$4:$O$39,CONCATENATE(T8,1))</f>
        <v>0</v>
      </c>
      <c r="Y8" s="17">
        <f>COUNTIF('alle Spiele'!$N$4:$O$39,CONCATENATE(T8,0))</f>
        <v>1</v>
      </c>
      <c r="Z8" s="21">
        <f>SUMIF('alle Spiele'!$E$4:$E$39,T8,'alle Spiele'!$H$4:$H$39)+SUMIF('alle Spiele'!$G$4:$G$39,T8,'alle Spiele'!$J$4:$J$39)</f>
        <v>6</v>
      </c>
      <c r="AA8" s="13" t="s">
        <v>3</v>
      </c>
      <c r="AB8" s="22">
        <f>SUMIF('alle Spiele'!$E$4:$E$39,T8,'alle Spiele'!$J$4:$J$39)+SUMIF('alle Spiele'!$G$4:$G$39,T8,'alle Spiele'!$H$4:$H$39)</f>
        <v>3</v>
      </c>
      <c r="AC8" s="90">
        <f t="shared" si="2"/>
        <v>6.0306000000000006</v>
      </c>
      <c r="AD8">
        <f t="shared" si="10"/>
        <v>1</v>
      </c>
      <c r="AI8">
        <f t="shared" si="7"/>
        <v>3</v>
      </c>
      <c r="AJ8" t="str">
        <f t="shared" si="8"/>
        <v>Slowakei</v>
      </c>
      <c r="AK8" t="str">
        <f t="shared" ca="1" si="9"/>
        <v>3B</v>
      </c>
    </row>
    <row r="9" spans="1:37" customFormat="1" ht="12.75" customHeight="1" thickBot="1">
      <c r="A9" s="185"/>
      <c r="B9" s="181" t="str">
        <f t="shared" ca="1" si="3"/>
        <v>4B</v>
      </c>
      <c r="C9" s="181" t="str">
        <f t="shared" ca="1" si="4"/>
        <v>4B</v>
      </c>
      <c r="D9" s="91">
        <f>VLOOKUP(4,$Q$6:$AB$9,3,FALSE)</f>
        <v>4</v>
      </c>
      <c r="E9" s="14" t="str">
        <f>VLOOKUP(4,$Q$6:$AB$9,4,FALSE)</f>
        <v>Russland</v>
      </c>
      <c r="F9" s="28">
        <f>VLOOKUP(4,$Q$6:$AB$9,5,FALSE)</f>
        <v>3</v>
      </c>
      <c r="G9" s="18">
        <f>VLOOKUP(4,$Q$6:$AB$9,6,FALSE)</f>
        <v>1</v>
      </c>
      <c r="H9" s="28">
        <f>VLOOKUP(4,$Q$6:$AB$9,7,FALSE)</f>
        <v>0</v>
      </c>
      <c r="I9" s="34">
        <f>VLOOKUP(4,$Q$6:$AB$9,8,FALSE)</f>
        <v>1</v>
      </c>
      <c r="J9" s="18">
        <f>VLOOKUP(4,$Q$6:$AB$9,9,FALSE)</f>
        <v>2</v>
      </c>
      <c r="K9" s="23">
        <f>VLOOKUP(4,$Q$6:$AB$9,10,FALSE)</f>
        <v>2</v>
      </c>
      <c r="L9" s="15" t="s">
        <v>3</v>
      </c>
      <c r="M9" s="24">
        <f>VLOOKUP(4,$Q$6:$AB$9,12,FALSE)</f>
        <v>6</v>
      </c>
      <c r="N9" s="65"/>
      <c r="O9" s="183">
        <f t="shared" ca="1" si="0"/>
        <v>1</v>
      </c>
      <c r="P9" s="181"/>
      <c r="Q9" s="88">
        <f>RANK(R9,$R$6:$R$9,1)</f>
        <v>3</v>
      </c>
      <c r="R9" s="85">
        <f t="shared" si="1"/>
        <v>3.0000800000000001</v>
      </c>
      <c r="S9" s="31">
        <f>RANK(AC9,$AC$6:$AC$9)</f>
        <v>3</v>
      </c>
      <c r="T9" s="14" t="str">
        <f>Stammdaten!B12</f>
        <v>Slowakei</v>
      </c>
      <c r="U9" s="28">
        <f t="shared" si="5"/>
        <v>3</v>
      </c>
      <c r="V9" s="18">
        <f>SUMIF('alle Spiele'!$E$4:$E$39,T9,'alle Spiele'!$K$4:$K$39)+SUMIF('alle Spiele'!$G$4:$G$39,T9,'alle Spiele'!$M$4:$M$39)</f>
        <v>4</v>
      </c>
      <c r="W9" s="28">
        <f>COUNTIF('alle Spiele'!$N$4:$O$39,CONCATENATE(T9,3))</f>
        <v>1</v>
      </c>
      <c r="X9" s="34">
        <f>COUNTIF('alle Spiele'!$N$4:$O$39,CONCATENATE(T9,1))</f>
        <v>1</v>
      </c>
      <c r="Y9" s="18">
        <f>COUNTIF('alle Spiele'!$N$4:$O$39,CONCATENATE(T9,0))</f>
        <v>1</v>
      </c>
      <c r="Z9" s="23">
        <f>SUMIF('alle Spiele'!$E$4:$E$39,T9,'alle Spiele'!$H$4:$H$39)+SUMIF('alle Spiele'!$G$4:$G$39,T9,'alle Spiele'!$J$4:$J$39)</f>
        <v>3</v>
      </c>
      <c r="AA9" s="15" t="s">
        <v>3</v>
      </c>
      <c r="AB9" s="24">
        <f>SUMIF('alle Spiele'!$E$4:$E$39,T9,'alle Spiele'!$J$4:$J$39)+SUMIF('alle Spiele'!$G$4:$G$39,T9,'alle Spiele'!$H$4:$H$39)</f>
        <v>3</v>
      </c>
      <c r="AC9" s="91">
        <f t="shared" si="2"/>
        <v>4.0003000000000002</v>
      </c>
      <c r="AD9">
        <f t="shared" si="10"/>
        <v>1</v>
      </c>
      <c r="AI9">
        <f t="shared" si="7"/>
        <v>4</v>
      </c>
      <c r="AJ9" t="str">
        <f t="shared" si="8"/>
        <v>Russland</v>
      </c>
      <c r="AK9" t="str">
        <f t="shared" ca="1" si="9"/>
        <v>4B</v>
      </c>
    </row>
    <row r="10" spans="1:37" customFormat="1">
      <c r="A10" s="6" t="s">
        <v>13</v>
      </c>
      <c r="B10" s="181" t="str">
        <f t="shared" ca="1" si="3"/>
        <v>1C</v>
      </c>
      <c r="C10" s="181" t="str">
        <f t="shared" ca="1" si="4"/>
        <v>1C</v>
      </c>
      <c r="D10" s="89">
        <f>VLOOKUP(1,$Q$10:$AB$13,3,FALSE)</f>
        <v>1</v>
      </c>
      <c r="E10" s="10" t="str">
        <f>VLOOKUP(1,$Q$10:$AB$13,4,FALSE)</f>
        <v>Deutschland</v>
      </c>
      <c r="F10" s="26">
        <f>VLOOKUP(1,$Q$10:$AB$13,5,FALSE)</f>
        <v>3</v>
      </c>
      <c r="G10" s="16">
        <f>VLOOKUP(1,$Q$10:$AB$13,6,FALSE)</f>
        <v>7</v>
      </c>
      <c r="H10" s="26">
        <f>VLOOKUP(1,$Q$10:$AB$13,7,FALSE)</f>
        <v>2</v>
      </c>
      <c r="I10" s="32">
        <f>VLOOKUP(1,$Q$10:$AB$13,8,FALSE)</f>
        <v>1</v>
      </c>
      <c r="J10" s="16">
        <f>VLOOKUP(1,$Q$10:$AB$13,9,FALSE)</f>
        <v>0</v>
      </c>
      <c r="K10" s="19">
        <f>VLOOKUP(1,$Q$10:$AB$13,10,FALSE)</f>
        <v>3</v>
      </c>
      <c r="L10" s="11" t="s">
        <v>3</v>
      </c>
      <c r="M10" s="20">
        <f>VLOOKUP(1,$Q$10:$AB$13,12,FALSE)</f>
        <v>0</v>
      </c>
      <c r="N10" s="63"/>
      <c r="O10" s="183">
        <f t="shared" ca="1" si="0"/>
        <v>1</v>
      </c>
      <c r="P10" s="181"/>
      <c r="Q10" s="86">
        <f>RANK(R10,$R$10:$R$13,1)</f>
        <v>1</v>
      </c>
      <c r="R10" s="83">
        <f t="shared" si="1"/>
        <v>1.0000899999999999</v>
      </c>
      <c r="S10" s="29">
        <f>RANK(AC10,$AC$10:$AC$13)</f>
        <v>1</v>
      </c>
      <c r="T10" s="10" t="str">
        <f>Stammdaten!B13</f>
        <v>Deutschland</v>
      </c>
      <c r="U10" s="26">
        <f t="shared" si="5"/>
        <v>3</v>
      </c>
      <c r="V10" s="16">
        <f>SUMIF('alle Spiele'!$E$4:$E$39,T10,'alle Spiele'!$K$4:$K$39)+SUMIF('alle Spiele'!$G$4:$G$39,T10,'alle Spiele'!$M$4:$M$39)</f>
        <v>7</v>
      </c>
      <c r="W10" s="26">
        <f>COUNTIF('alle Spiele'!$N$4:$O$39,CONCATENATE(T10,3))</f>
        <v>2</v>
      </c>
      <c r="X10" s="32">
        <f>COUNTIF('alle Spiele'!$N$4:$O$39,CONCATENATE(T10,1))</f>
        <v>1</v>
      </c>
      <c r="Y10" s="16">
        <f>COUNTIF('alle Spiele'!$N$4:$O$39,CONCATENATE(T10,0))</f>
        <v>0</v>
      </c>
      <c r="Z10" s="19">
        <f>SUMIF('alle Spiele'!$E$4:$E$39,T10,'alle Spiele'!$H$4:$H$39)+SUMIF('alle Spiele'!$G$4:$G$39,T10,'alle Spiele'!$J$4:$J$39)</f>
        <v>3</v>
      </c>
      <c r="AA10" s="11" t="s">
        <v>3</v>
      </c>
      <c r="AB10" s="20">
        <f>SUMIF('alle Spiele'!$E$4:$E$39,T10,'alle Spiele'!$J$4:$J$39)+SUMIF('alle Spiele'!$G$4:$G$39,T10,'alle Spiele'!$H$4:$H$39)</f>
        <v>0</v>
      </c>
      <c r="AC10" s="89">
        <f t="shared" ref="AC10:AC26" si="11">V10+(Z10-AB10)/100+Z10/10000</f>
        <v>7.0303000000000004</v>
      </c>
      <c r="AD10">
        <f>COUNTIF(AC$10:AC$13,AC10)</f>
        <v>1</v>
      </c>
      <c r="AI10">
        <f t="shared" si="7"/>
        <v>1</v>
      </c>
      <c r="AJ10" t="str">
        <f t="shared" si="8"/>
        <v>Deutschland</v>
      </c>
      <c r="AK10" t="str">
        <f t="shared" ca="1" si="9"/>
        <v>1C</v>
      </c>
    </row>
    <row r="11" spans="1:37" customFormat="1" ht="12.75" customHeight="1">
      <c r="A11" s="187">
        <f>SUM(F10:F13)/2</f>
        <v>6</v>
      </c>
      <c r="B11" s="181" t="str">
        <f t="shared" ca="1" si="3"/>
        <v>2C</v>
      </c>
      <c r="C11" s="181" t="str">
        <f t="shared" ca="1" si="4"/>
        <v>2C</v>
      </c>
      <c r="D11" s="90">
        <f>VLOOKUP(2,$Q$10:$AB$13,3,FALSE)</f>
        <v>2</v>
      </c>
      <c r="E11" s="12" t="str">
        <f>VLOOKUP(2,$Q$10:$AB$13,4,FALSE)</f>
        <v>Polen</v>
      </c>
      <c r="F11" s="27">
        <f>VLOOKUP(2,$Q$10:$AB$13,5,FALSE)</f>
        <v>3</v>
      </c>
      <c r="G11" s="17">
        <f>VLOOKUP(2,$Q$10:$AB$13,6,FALSE)</f>
        <v>7</v>
      </c>
      <c r="H11" s="27">
        <f>VLOOKUP(2,$Q$10:$AB$13,7,FALSE)</f>
        <v>2</v>
      </c>
      <c r="I11" s="33">
        <f>VLOOKUP(2,$Q$10:$AB$13,8,FALSE)</f>
        <v>1</v>
      </c>
      <c r="J11" s="17">
        <f>VLOOKUP(2,$Q$10:$AB$13,9,FALSE)</f>
        <v>0</v>
      </c>
      <c r="K11" s="21">
        <f>VLOOKUP(2,$Q$10:$AB$13,10,FALSE)</f>
        <v>2</v>
      </c>
      <c r="L11" s="13" t="s">
        <v>3</v>
      </c>
      <c r="M11" s="22">
        <f>VLOOKUP(2,$Q$10:$AB$13,12,FALSE)</f>
        <v>0</v>
      </c>
      <c r="N11" s="64"/>
      <c r="O11" s="183">
        <f t="shared" ca="1" si="0"/>
        <v>1</v>
      </c>
      <c r="P11" s="181"/>
      <c r="Q11" s="87">
        <f>RANK(R11,$R$10:$R$13,1)</f>
        <v>4</v>
      </c>
      <c r="R11" s="84">
        <f t="shared" si="1"/>
        <v>4.0000999999999998</v>
      </c>
      <c r="S11" s="30">
        <f>RANK(AC11,$AC$10:$AC$13)</f>
        <v>4</v>
      </c>
      <c r="T11" s="12" t="str">
        <f>Stammdaten!B14</f>
        <v>Ukraine</v>
      </c>
      <c r="U11" s="27">
        <f t="shared" si="5"/>
        <v>3</v>
      </c>
      <c r="V11" s="17">
        <f>SUMIF('alle Spiele'!$E$4:$E$39,T11,'alle Spiele'!$K$4:$K$39)+SUMIF('alle Spiele'!$G$4:$G$39,T11,'alle Spiele'!$M$4:$M$39)</f>
        <v>0</v>
      </c>
      <c r="W11" s="27">
        <f>COUNTIF('alle Spiele'!$N$4:$O$39,CONCATENATE(T11,3))</f>
        <v>0</v>
      </c>
      <c r="X11" s="33">
        <f>COUNTIF('alle Spiele'!$N$4:$O$39,CONCATENATE(T11,1))</f>
        <v>0</v>
      </c>
      <c r="Y11" s="17">
        <f>COUNTIF('alle Spiele'!$N$4:$O$39,CONCATENATE(T11,0))</f>
        <v>3</v>
      </c>
      <c r="Z11" s="21">
        <f>SUMIF('alle Spiele'!$E$4:$E$39,T11,'alle Spiele'!$H$4:$H$39)+SUMIF('alle Spiele'!$G$4:$G$39,T11,'alle Spiele'!$J$4:$J$39)</f>
        <v>0</v>
      </c>
      <c r="AA11" s="13" t="s">
        <v>3</v>
      </c>
      <c r="AB11" s="22">
        <f>SUMIF('alle Spiele'!$E$4:$E$39,T11,'alle Spiele'!$J$4:$J$39)+SUMIF('alle Spiele'!$G$4:$G$39,T11,'alle Spiele'!$H$4:$H$39)</f>
        <v>5</v>
      </c>
      <c r="AC11" s="90">
        <f t="shared" si="11"/>
        <v>-0.05</v>
      </c>
      <c r="AD11">
        <f t="shared" ref="AD11:AD13" si="12">COUNTIF(AC$10:AC$13,AC11)</f>
        <v>1</v>
      </c>
      <c r="AI11">
        <f t="shared" si="7"/>
        <v>2</v>
      </c>
      <c r="AJ11" t="str">
        <f t="shared" si="8"/>
        <v>Polen</v>
      </c>
      <c r="AK11" t="str">
        <f t="shared" ca="1" si="9"/>
        <v>2C</v>
      </c>
    </row>
    <row r="12" spans="1:37" customFormat="1" ht="12.75" customHeight="1">
      <c r="A12" s="185"/>
      <c r="B12" s="181" t="str">
        <f t="shared" ca="1" si="3"/>
        <v>3C</v>
      </c>
      <c r="C12" s="181" t="str">
        <f t="shared" ca="1" si="4"/>
        <v>3C</v>
      </c>
      <c r="D12" s="90">
        <f>VLOOKUP(3,$Q$10:$AB$13,3,FALSE)</f>
        <v>3</v>
      </c>
      <c r="E12" s="12" t="str">
        <f>VLOOKUP(3,$Q$10:$AB$13,4,FALSE)</f>
        <v>Nordirland</v>
      </c>
      <c r="F12" s="27">
        <f>VLOOKUP(3,$Q$10:$AB$13,5,FALSE)</f>
        <v>3</v>
      </c>
      <c r="G12" s="17">
        <f>VLOOKUP(3,$Q$10:$AB$13,6,FALSE)</f>
        <v>3</v>
      </c>
      <c r="H12" s="27">
        <f>VLOOKUP(3,$Q$10:$AB$13,7,FALSE)</f>
        <v>1</v>
      </c>
      <c r="I12" s="33">
        <f>VLOOKUP(3,$Q$10:$AB$13,8,FALSE)</f>
        <v>0</v>
      </c>
      <c r="J12" s="17">
        <f>VLOOKUP(3,$Q$10:$AB$13,9,FALSE)</f>
        <v>2</v>
      </c>
      <c r="K12" s="21">
        <f>VLOOKUP(3,$Q$10:$AB$13,10,FALSE)</f>
        <v>2</v>
      </c>
      <c r="L12" s="13" t="s">
        <v>3</v>
      </c>
      <c r="M12" s="22">
        <f>VLOOKUP(3,$Q$10:$AB$13,12,FALSE)</f>
        <v>2</v>
      </c>
      <c r="N12" s="64"/>
      <c r="O12" s="183">
        <f t="shared" ca="1" si="0"/>
        <v>1</v>
      </c>
      <c r="P12" s="181"/>
      <c r="Q12" s="87">
        <f>RANK(R12,$R$10:$R$13,1)</f>
        <v>2</v>
      </c>
      <c r="R12" s="84">
        <f t="shared" si="1"/>
        <v>2.0001099999999998</v>
      </c>
      <c r="S12" s="30">
        <f>RANK(AC12,$AC$10:$AC$13)</f>
        <v>2</v>
      </c>
      <c r="T12" s="12" t="str">
        <f>Stammdaten!B15</f>
        <v>Polen</v>
      </c>
      <c r="U12" s="27">
        <f t="shared" si="5"/>
        <v>3</v>
      </c>
      <c r="V12" s="17">
        <f>SUMIF('alle Spiele'!$E$4:$E$39,T12,'alle Spiele'!$K$4:$K$39)+SUMIF('alle Spiele'!$G$4:$G$39,T12,'alle Spiele'!$M$4:$M$39)</f>
        <v>7</v>
      </c>
      <c r="W12" s="27">
        <f>COUNTIF('alle Spiele'!$N$4:$O$39,CONCATENATE(T12,3))</f>
        <v>2</v>
      </c>
      <c r="X12" s="33">
        <f>COUNTIF('alle Spiele'!$N$4:$O$39,CONCATENATE(T12,1))</f>
        <v>1</v>
      </c>
      <c r="Y12" s="17">
        <f>COUNTIF('alle Spiele'!$N$4:$O$39,CONCATENATE(T12,0))</f>
        <v>0</v>
      </c>
      <c r="Z12" s="21">
        <f>SUMIF('alle Spiele'!$E$4:$E$39,T12,'alle Spiele'!$H$4:$H$39)+SUMIF('alle Spiele'!$G$4:$G$39,T12,'alle Spiele'!$J$4:$J$39)</f>
        <v>2</v>
      </c>
      <c r="AA12" s="13" t="s">
        <v>3</v>
      </c>
      <c r="AB12" s="22">
        <f>SUMIF('alle Spiele'!$E$4:$E$39,T12,'alle Spiele'!$J$4:$J$39)+SUMIF('alle Spiele'!$G$4:$G$39,T12,'alle Spiele'!$H$4:$H$39)</f>
        <v>0</v>
      </c>
      <c r="AC12" s="90">
        <f t="shared" si="11"/>
        <v>7.0202</v>
      </c>
      <c r="AD12">
        <f t="shared" si="12"/>
        <v>1</v>
      </c>
      <c r="AI12">
        <f t="shared" si="7"/>
        <v>3</v>
      </c>
      <c r="AJ12" t="str">
        <f t="shared" si="8"/>
        <v>Nordirland</v>
      </c>
      <c r="AK12" t="str">
        <f t="shared" ca="1" si="9"/>
        <v>3C</v>
      </c>
    </row>
    <row r="13" spans="1:37" customFormat="1" ht="12.75" customHeight="1" thickBot="1">
      <c r="A13" s="185"/>
      <c r="B13" s="181" t="str">
        <f t="shared" ca="1" si="3"/>
        <v>4C</v>
      </c>
      <c r="C13" s="181" t="str">
        <f t="shared" ca="1" si="4"/>
        <v>4C</v>
      </c>
      <c r="D13" s="91">
        <f>VLOOKUP(4,$Q$10:$AB$13,3,FALSE)</f>
        <v>4</v>
      </c>
      <c r="E13" s="14" t="str">
        <f>VLOOKUP(4,$Q$10:$AB$13,4,FALSE)</f>
        <v>Ukraine</v>
      </c>
      <c r="F13" s="28">
        <f>VLOOKUP(4,$Q$10:$AB$13,5,FALSE)</f>
        <v>3</v>
      </c>
      <c r="G13" s="18">
        <f>VLOOKUP(4,$Q$10:$AB$13,6,FALSE)</f>
        <v>0</v>
      </c>
      <c r="H13" s="28">
        <f>VLOOKUP(4,$Q$10:$AB$13,7,FALSE)</f>
        <v>0</v>
      </c>
      <c r="I13" s="34">
        <f>VLOOKUP(4,$Q$10:$AB$13,8,FALSE)</f>
        <v>0</v>
      </c>
      <c r="J13" s="18">
        <f>VLOOKUP(4,$Q$10:$AB$13,9,FALSE)</f>
        <v>3</v>
      </c>
      <c r="K13" s="23">
        <f>VLOOKUP(4,$Q$10:$AB$13,10,FALSE)</f>
        <v>0</v>
      </c>
      <c r="L13" s="15" t="s">
        <v>3</v>
      </c>
      <c r="M13" s="24">
        <f>VLOOKUP(4,$Q$10:$AB$13,12,FALSE)</f>
        <v>5</v>
      </c>
      <c r="N13" s="65"/>
      <c r="O13" s="183">
        <f t="shared" ca="1" si="0"/>
        <v>1</v>
      </c>
      <c r="P13" s="181"/>
      <c r="Q13" s="88">
        <f>RANK(R13,$R$10:$R$13,1)</f>
        <v>3</v>
      </c>
      <c r="R13" s="85">
        <f t="shared" si="1"/>
        <v>3.0001199999999999</v>
      </c>
      <c r="S13" s="31">
        <f>RANK(AC13,$AC$10:$AC$13)</f>
        <v>3</v>
      </c>
      <c r="T13" s="14" t="str">
        <f>Stammdaten!B16</f>
        <v>Nordirland</v>
      </c>
      <c r="U13" s="28">
        <f t="shared" si="5"/>
        <v>3</v>
      </c>
      <c r="V13" s="18">
        <f>SUMIF('alle Spiele'!$E$4:$E$39,T13,'alle Spiele'!$K$4:$K$39)+SUMIF('alle Spiele'!$G$4:$G$39,T13,'alle Spiele'!$M$4:$M$39)</f>
        <v>3</v>
      </c>
      <c r="W13" s="28">
        <f>COUNTIF('alle Spiele'!$N$4:$O$39,CONCATENATE(T13,3))</f>
        <v>1</v>
      </c>
      <c r="X13" s="34">
        <f>COUNTIF('alle Spiele'!$N$4:$O$39,CONCATENATE(T13,1))</f>
        <v>0</v>
      </c>
      <c r="Y13" s="18">
        <f>COUNTIF('alle Spiele'!$N$4:$O$39,CONCATENATE(T13,0))</f>
        <v>2</v>
      </c>
      <c r="Z13" s="23">
        <f>SUMIF('alle Spiele'!$E$4:$E$39,T13,'alle Spiele'!$H$4:$H$39)+SUMIF('alle Spiele'!$G$4:$G$39,T13,'alle Spiele'!$J$4:$J$39)</f>
        <v>2</v>
      </c>
      <c r="AA13" s="15" t="s">
        <v>3</v>
      </c>
      <c r="AB13" s="24">
        <f>SUMIF('alle Spiele'!$E$4:$E$39,T13,'alle Spiele'!$J$4:$J$39)+SUMIF('alle Spiele'!$G$4:$G$39,T13,'alle Spiele'!$H$4:$H$39)</f>
        <v>2</v>
      </c>
      <c r="AC13" s="91">
        <f t="shared" si="11"/>
        <v>3.0002</v>
      </c>
      <c r="AD13">
        <f t="shared" si="12"/>
        <v>1</v>
      </c>
      <c r="AI13">
        <f t="shared" si="7"/>
        <v>4</v>
      </c>
      <c r="AJ13" t="str">
        <f t="shared" si="8"/>
        <v>Ukraine</v>
      </c>
      <c r="AK13" t="str">
        <f t="shared" ca="1" si="9"/>
        <v>4C</v>
      </c>
    </row>
    <row r="14" spans="1:37" customFormat="1" ht="12.75" customHeight="1">
      <c r="A14" s="6" t="s">
        <v>14</v>
      </c>
      <c r="B14" s="181" t="str">
        <f t="shared" ca="1" si="3"/>
        <v>1D</v>
      </c>
      <c r="C14" s="181" t="str">
        <f t="shared" ca="1" si="4"/>
        <v>1D</v>
      </c>
      <c r="D14" s="89">
        <f>VLOOKUP(1,$Q$14:$AB$17,3,FALSE)</f>
        <v>1</v>
      </c>
      <c r="E14" s="10" t="str">
        <f>VLOOKUP(1,$Q$14:$AB$17,4,FALSE)</f>
        <v>Kroatien</v>
      </c>
      <c r="F14" s="26">
        <f>VLOOKUP(1,$Q$14:$AB$17,5,FALSE)</f>
        <v>3</v>
      </c>
      <c r="G14" s="16">
        <f>VLOOKUP(1,$Q$14:$AB$17,6,FALSE)</f>
        <v>7</v>
      </c>
      <c r="H14" s="26">
        <f>VLOOKUP(1,$Q$14:$AB$17,7,FALSE)</f>
        <v>2</v>
      </c>
      <c r="I14" s="32">
        <f>VLOOKUP(1,$Q$14:$AB$17,8,FALSE)</f>
        <v>1</v>
      </c>
      <c r="J14" s="16">
        <f>VLOOKUP(1,$Q$14:$AB$17,9,FALSE)</f>
        <v>0</v>
      </c>
      <c r="K14" s="19">
        <f>VLOOKUP(1,$Q$14:$AB$17,10,FALSE)</f>
        <v>5</v>
      </c>
      <c r="L14" s="11" t="s">
        <v>3</v>
      </c>
      <c r="M14" s="20">
        <f>VLOOKUP(1,$Q$14:$AB$17,12,FALSE)</f>
        <v>3</v>
      </c>
      <c r="N14" s="63"/>
      <c r="O14" s="183">
        <f t="shared" ca="1" si="0"/>
        <v>1</v>
      </c>
      <c r="P14" s="181"/>
      <c r="Q14" s="86">
        <f>RANK(R14,$R$14:$R$17,1)</f>
        <v>2</v>
      </c>
      <c r="R14" s="83">
        <f t="shared" si="1"/>
        <v>2.00013</v>
      </c>
      <c r="S14" s="29">
        <f>RANK(AC14,$AC$14:$AC$17)</f>
        <v>2</v>
      </c>
      <c r="T14" s="10" t="str">
        <f>Stammdaten!B17</f>
        <v>Spanien</v>
      </c>
      <c r="U14" s="26">
        <f t="shared" si="5"/>
        <v>3</v>
      </c>
      <c r="V14" s="16">
        <f>SUMIF('alle Spiele'!$E$4:$E$39,T14,'alle Spiele'!$K$4:$K$39)+SUMIF('alle Spiele'!$G$4:$G$39,T14,'alle Spiele'!$M$4:$M$39)</f>
        <v>6</v>
      </c>
      <c r="W14" s="26">
        <f>COUNTIF('alle Spiele'!$N$4:$O$39,CONCATENATE(T14,3))</f>
        <v>2</v>
      </c>
      <c r="X14" s="32">
        <f>COUNTIF('alle Spiele'!$N$4:$O$39,CONCATENATE(T14,1))</f>
        <v>0</v>
      </c>
      <c r="Y14" s="16">
        <f>COUNTIF('alle Spiele'!$N$4:$O$39,CONCATENATE(T14,0))</f>
        <v>1</v>
      </c>
      <c r="Z14" s="19">
        <f>SUMIF('alle Spiele'!$E$4:$E$39,T14,'alle Spiele'!$H$4:$H$39)+SUMIF('alle Spiele'!$G$4:$G$39,T14,'alle Spiele'!$J$4:$J$39)</f>
        <v>5</v>
      </c>
      <c r="AA14" s="11" t="s">
        <v>3</v>
      </c>
      <c r="AB14" s="20">
        <f>SUMIF('alle Spiele'!$E$4:$E$39,T14,'alle Spiele'!$J$4:$J$39)+SUMIF('alle Spiele'!$G$4:$G$39,T14,'alle Spiele'!$H$4:$H$39)</f>
        <v>2</v>
      </c>
      <c r="AC14" s="89">
        <f t="shared" si="11"/>
        <v>6.0305</v>
      </c>
      <c r="AD14">
        <f>COUNTIF(AC$14:AC$17,AC14)</f>
        <v>1</v>
      </c>
      <c r="AI14">
        <f t="shared" si="7"/>
        <v>1</v>
      </c>
      <c r="AJ14" t="str">
        <f t="shared" si="8"/>
        <v>Kroatien</v>
      </c>
      <c r="AK14" t="str">
        <f t="shared" ca="1" si="9"/>
        <v>1D</v>
      </c>
    </row>
    <row r="15" spans="1:37" customFormat="1" ht="12.75" customHeight="1">
      <c r="A15" s="187">
        <f>SUM(F14:F17)/2</f>
        <v>6</v>
      </c>
      <c r="B15" s="181" t="str">
        <f t="shared" ca="1" si="3"/>
        <v>2D</v>
      </c>
      <c r="C15" s="181" t="str">
        <f t="shared" ca="1" si="4"/>
        <v>2D</v>
      </c>
      <c r="D15" s="90">
        <f>VLOOKUP(2,$Q$14:$AB$17,3,FALSE)</f>
        <v>2</v>
      </c>
      <c r="E15" s="12" t="str">
        <f>VLOOKUP(2,$Q$14:$AB$17,4,FALSE)</f>
        <v>Spanien</v>
      </c>
      <c r="F15" s="27">
        <f>VLOOKUP(2,$Q$14:$AB$17,5,FALSE)</f>
        <v>3</v>
      </c>
      <c r="G15" s="17">
        <f>VLOOKUP(2,$Q$14:$AB$17,6,FALSE)</f>
        <v>6</v>
      </c>
      <c r="H15" s="27">
        <f>VLOOKUP(2,$Q$14:$AB$17,7,FALSE)</f>
        <v>2</v>
      </c>
      <c r="I15" s="33">
        <f>VLOOKUP(2,$Q$14:$AB$17,8,FALSE)</f>
        <v>0</v>
      </c>
      <c r="J15" s="17">
        <f>VLOOKUP(2,$Q$14:$AB$17,9,FALSE)</f>
        <v>1</v>
      </c>
      <c r="K15" s="21">
        <f>VLOOKUP(2,$Q$14:$AB$17,10,FALSE)</f>
        <v>5</v>
      </c>
      <c r="L15" s="13" t="s">
        <v>3</v>
      </c>
      <c r="M15" s="22">
        <f>VLOOKUP(2,$Q$14:$AB$17,12,FALSE)</f>
        <v>2</v>
      </c>
      <c r="N15" s="64"/>
      <c r="O15" s="183">
        <f t="shared" ca="1" si="0"/>
        <v>1</v>
      </c>
      <c r="P15" s="181"/>
      <c r="Q15" s="87">
        <f>RANK(R15,$R$14:$R$17,1)</f>
        <v>4</v>
      </c>
      <c r="R15" s="84">
        <f t="shared" si="1"/>
        <v>4.00014</v>
      </c>
      <c r="S15" s="30">
        <f>RANK(AC15,$AC$14:$AC$17)</f>
        <v>4</v>
      </c>
      <c r="T15" s="12" t="str">
        <f>Stammdaten!B18</f>
        <v>Tschechien</v>
      </c>
      <c r="U15" s="27">
        <f t="shared" si="5"/>
        <v>3</v>
      </c>
      <c r="V15" s="17">
        <f>SUMIF('alle Spiele'!$E$4:$E$39,T15,'alle Spiele'!$K$4:$K$39)+SUMIF('alle Spiele'!$G$4:$G$39,T15,'alle Spiele'!$M$4:$M$39)</f>
        <v>1</v>
      </c>
      <c r="W15" s="27">
        <f>COUNTIF('alle Spiele'!$N$4:$O$39,CONCATENATE(T15,3))</f>
        <v>0</v>
      </c>
      <c r="X15" s="33">
        <f>COUNTIF('alle Spiele'!$N$4:$O$39,CONCATENATE(T15,1))</f>
        <v>1</v>
      </c>
      <c r="Y15" s="17">
        <f>COUNTIF('alle Spiele'!$N$4:$O$39,CONCATENATE(T15,0))</f>
        <v>2</v>
      </c>
      <c r="Z15" s="21">
        <f>SUMIF('alle Spiele'!$E$4:$E$39,T15,'alle Spiele'!$H$4:$H$39)+SUMIF('alle Spiele'!$G$4:$G$39,T15,'alle Spiele'!$J$4:$J$39)</f>
        <v>2</v>
      </c>
      <c r="AA15" s="13" t="s">
        <v>3</v>
      </c>
      <c r="AB15" s="22">
        <f>SUMIF('alle Spiele'!$E$4:$E$39,T15,'alle Spiele'!$J$4:$J$39)+SUMIF('alle Spiele'!$G$4:$G$39,T15,'alle Spiele'!$H$4:$H$39)</f>
        <v>5</v>
      </c>
      <c r="AC15" s="90">
        <f t="shared" si="11"/>
        <v>0.97019999999999995</v>
      </c>
      <c r="AD15">
        <f t="shared" ref="AD15:AD17" si="13">COUNTIF(AC$14:AC$17,AC15)</f>
        <v>1</v>
      </c>
      <c r="AI15">
        <f t="shared" si="7"/>
        <v>2</v>
      </c>
      <c r="AJ15" t="str">
        <f t="shared" si="8"/>
        <v>Spanien</v>
      </c>
      <c r="AK15" t="str">
        <f t="shared" ca="1" si="9"/>
        <v>2D</v>
      </c>
    </row>
    <row r="16" spans="1:37" customFormat="1" ht="12.75" customHeight="1">
      <c r="A16" s="185"/>
      <c r="B16" s="181" t="str">
        <f t="shared" ca="1" si="3"/>
        <v>3D</v>
      </c>
      <c r="C16" s="181" t="str">
        <f t="shared" ca="1" si="4"/>
        <v>3D</v>
      </c>
      <c r="D16" s="90">
        <f>VLOOKUP(3,$Q$14:$AB$17,3,FALSE)</f>
        <v>3</v>
      </c>
      <c r="E16" s="12" t="str">
        <f>VLOOKUP(3,$Q$14:$AB$17,4,FALSE)</f>
        <v>Türkei</v>
      </c>
      <c r="F16" s="27">
        <f>VLOOKUP(3,$Q$14:$AB$17,5,FALSE)</f>
        <v>3</v>
      </c>
      <c r="G16" s="17">
        <f>VLOOKUP(3,$Q$14:$AB$17,6,FALSE)</f>
        <v>3</v>
      </c>
      <c r="H16" s="27">
        <f>VLOOKUP(3,$Q$14:$AB$17,7,FALSE)</f>
        <v>1</v>
      </c>
      <c r="I16" s="33">
        <f>VLOOKUP(3,$Q$14:$AB$17,8,FALSE)</f>
        <v>0</v>
      </c>
      <c r="J16" s="17">
        <f>VLOOKUP(3,$Q$14:$AB$17,9,FALSE)</f>
        <v>2</v>
      </c>
      <c r="K16" s="21">
        <f>VLOOKUP(3,$Q$14:$AB$17,10,FALSE)</f>
        <v>2</v>
      </c>
      <c r="L16" s="13" t="s">
        <v>3</v>
      </c>
      <c r="M16" s="22">
        <f>VLOOKUP(3,$Q$14:$AB$17,12,FALSE)</f>
        <v>4</v>
      </c>
      <c r="N16" s="64"/>
      <c r="O16" s="183">
        <f t="shared" ca="1" si="0"/>
        <v>1</v>
      </c>
      <c r="P16" s="181"/>
      <c r="Q16" s="87">
        <f>RANK(R16,$R$14:$R$17,1)</f>
        <v>3</v>
      </c>
      <c r="R16" s="84">
        <f t="shared" si="1"/>
        <v>3.0001500000000001</v>
      </c>
      <c r="S16" s="30">
        <f>RANK(AC16,$AC$14:$AC$17)</f>
        <v>3</v>
      </c>
      <c r="T16" s="12" t="str">
        <f>Stammdaten!B19</f>
        <v>Türkei</v>
      </c>
      <c r="U16" s="27">
        <f t="shared" si="5"/>
        <v>3</v>
      </c>
      <c r="V16" s="17">
        <f>SUMIF('alle Spiele'!$E$4:$E$39,T16,'alle Spiele'!$K$4:$K$39)+SUMIF('alle Spiele'!$G$4:$G$39,T16,'alle Spiele'!$M$4:$M$39)</f>
        <v>3</v>
      </c>
      <c r="W16" s="27">
        <f>COUNTIF('alle Spiele'!$N$4:$O$39,CONCATENATE(T16,3))</f>
        <v>1</v>
      </c>
      <c r="X16" s="33">
        <f>COUNTIF('alle Spiele'!$N$4:$O$39,CONCATENATE(T16,1))</f>
        <v>0</v>
      </c>
      <c r="Y16" s="17">
        <f>COUNTIF('alle Spiele'!$N$4:$O$39,CONCATENATE(T16,0))</f>
        <v>2</v>
      </c>
      <c r="Z16" s="21">
        <f>SUMIF('alle Spiele'!$E$4:$E$39,T16,'alle Spiele'!$H$4:$H$39)+SUMIF('alle Spiele'!$G$4:$G$39,T16,'alle Spiele'!$J$4:$J$39)</f>
        <v>2</v>
      </c>
      <c r="AA16" s="13" t="s">
        <v>3</v>
      </c>
      <c r="AB16" s="22">
        <f>SUMIF('alle Spiele'!$E$4:$E$39,T16,'alle Spiele'!$J$4:$J$39)+SUMIF('alle Spiele'!$G$4:$G$39,T16,'alle Spiele'!$H$4:$H$39)</f>
        <v>4</v>
      </c>
      <c r="AC16" s="90">
        <f t="shared" si="11"/>
        <v>2.9802</v>
      </c>
      <c r="AD16">
        <f t="shared" si="13"/>
        <v>1</v>
      </c>
      <c r="AI16">
        <f t="shared" si="7"/>
        <v>3</v>
      </c>
      <c r="AJ16" t="str">
        <f t="shared" si="8"/>
        <v>Türkei</v>
      </c>
      <c r="AK16" t="str">
        <f t="shared" ca="1" si="9"/>
        <v>3D</v>
      </c>
    </row>
    <row r="17" spans="1:42" customFormat="1" ht="12.75" customHeight="1" thickBot="1">
      <c r="A17" s="185"/>
      <c r="B17" s="181" t="str">
        <f t="shared" ca="1" si="3"/>
        <v>4D</v>
      </c>
      <c r="C17" s="181" t="str">
        <f t="shared" ca="1" si="4"/>
        <v>4D</v>
      </c>
      <c r="D17" s="91">
        <f>VLOOKUP(4,$Q$14:$AB$17,3,FALSE)</f>
        <v>4</v>
      </c>
      <c r="E17" s="14" t="str">
        <f>VLOOKUP(4,$Q$14:$AB$17,4,FALSE)</f>
        <v>Tschechien</v>
      </c>
      <c r="F17" s="28">
        <f>VLOOKUP(4,$Q$14:$AB$17,5,FALSE)</f>
        <v>3</v>
      </c>
      <c r="G17" s="18">
        <f>VLOOKUP(4,$Q$14:$AB$17,6,FALSE)</f>
        <v>1</v>
      </c>
      <c r="H17" s="28">
        <f>VLOOKUP(4,$Q$14:$AB$17,7,FALSE)</f>
        <v>0</v>
      </c>
      <c r="I17" s="34">
        <f>VLOOKUP(4,$Q$14:$AB$17,8,FALSE)</f>
        <v>1</v>
      </c>
      <c r="J17" s="18">
        <f>VLOOKUP(4,$Q$14:$AB$17,9,FALSE)</f>
        <v>2</v>
      </c>
      <c r="K17" s="23">
        <f>VLOOKUP(4,$Q$14:$AB$17,10,FALSE)</f>
        <v>2</v>
      </c>
      <c r="L17" s="15" t="s">
        <v>3</v>
      </c>
      <c r="M17" s="24">
        <f>VLOOKUP(4,$Q$14:$AB$17,12,FALSE)</f>
        <v>5</v>
      </c>
      <c r="N17" s="65"/>
      <c r="O17" s="183">
        <f t="shared" ca="1" si="0"/>
        <v>1</v>
      </c>
      <c r="P17" s="181"/>
      <c r="Q17" s="88">
        <f>RANK(R17,$R$14:$R$17,1)</f>
        <v>1</v>
      </c>
      <c r="R17" s="85">
        <f t="shared" si="1"/>
        <v>1.0001599999999999</v>
      </c>
      <c r="S17" s="31">
        <f>RANK(AC17,$AC$14:$AC$17)</f>
        <v>1</v>
      </c>
      <c r="T17" s="14" t="str">
        <f>Stammdaten!B20</f>
        <v>Kroatien</v>
      </c>
      <c r="U17" s="28">
        <f t="shared" si="5"/>
        <v>3</v>
      </c>
      <c r="V17" s="18">
        <f>SUMIF('alle Spiele'!$E$4:$E$39,T17,'alle Spiele'!$K$4:$K$39)+SUMIF('alle Spiele'!$G$4:$G$39,T17,'alle Spiele'!$M$4:$M$39)</f>
        <v>7</v>
      </c>
      <c r="W17" s="28">
        <f>COUNTIF('alle Spiele'!$N$4:$O$39,CONCATENATE(T17,3))</f>
        <v>2</v>
      </c>
      <c r="X17" s="34">
        <f>COUNTIF('alle Spiele'!$N$4:$O$39,CONCATENATE(T17,1))</f>
        <v>1</v>
      </c>
      <c r="Y17" s="18">
        <f>COUNTIF('alle Spiele'!$N$4:$O$39,CONCATENATE(T17,0))</f>
        <v>0</v>
      </c>
      <c r="Z17" s="23">
        <f>SUMIF('alle Spiele'!$E$4:$E$39,T17,'alle Spiele'!$H$4:$H$39)+SUMIF('alle Spiele'!$G$4:$G$39,T17,'alle Spiele'!$J$4:$J$39)</f>
        <v>5</v>
      </c>
      <c r="AA17" s="15" t="s">
        <v>3</v>
      </c>
      <c r="AB17" s="24">
        <f>SUMIF('alle Spiele'!$E$4:$E$39,T17,'alle Spiele'!$J$4:$J$39)+SUMIF('alle Spiele'!$G$4:$G$39,T17,'alle Spiele'!$H$4:$H$39)</f>
        <v>3</v>
      </c>
      <c r="AC17" s="91">
        <f t="shared" si="11"/>
        <v>7.0204999999999993</v>
      </c>
      <c r="AD17">
        <f t="shared" si="13"/>
        <v>1</v>
      </c>
      <c r="AI17">
        <f t="shared" si="7"/>
        <v>4</v>
      </c>
      <c r="AJ17" t="str">
        <f t="shared" si="8"/>
        <v>Tschechien</v>
      </c>
      <c r="AK17" t="str">
        <f t="shared" ca="1" si="9"/>
        <v>4D</v>
      </c>
    </row>
    <row r="18" spans="1:42" customFormat="1" ht="12.75" customHeight="1">
      <c r="A18" s="6" t="s">
        <v>15</v>
      </c>
      <c r="B18" s="181" t="str">
        <f t="shared" ca="1" si="3"/>
        <v>2E</v>
      </c>
      <c r="C18" s="181" t="str">
        <f t="shared" ca="1" si="4"/>
        <v>2E</v>
      </c>
      <c r="D18" s="89">
        <f>VLOOKUP(1,$Q$18:$AB$21,3,FALSE)</f>
        <v>1</v>
      </c>
      <c r="E18" s="10" t="str">
        <f>VLOOKUP(1,$Q$18:$AB$21,4,FALSE)</f>
        <v>Belgien</v>
      </c>
      <c r="F18" s="26">
        <f>VLOOKUP(1,$Q$18:$AB$21,5,FALSE)</f>
        <v>3</v>
      </c>
      <c r="G18" s="16">
        <f>VLOOKUP(1,$Q$18:$AB$21,6,FALSE)</f>
        <v>6</v>
      </c>
      <c r="H18" s="26">
        <f>VLOOKUP(1,$Q$18:$AB$21,7,FALSE)</f>
        <v>2</v>
      </c>
      <c r="I18" s="32">
        <f>VLOOKUP(1,$Q$18:$AB$21,8,FALSE)</f>
        <v>0</v>
      </c>
      <c r="J18" s="16">
        <f>VLOOKUP(1,$Q$18:$AB$21,9,FALSE)</f>
        <v>1</v>
      </c>
      <c r="K18" s="19">
        <f>VLOOKUP(1,$Q$18:$AB$21,10,FALSE)</f>
        <v>4</v>
      </c>
      <c r="L18" s="11" t="s">
        <v>3</v>
      </c>
      <c r="M18" s="20">
        <f>VLOOKUP(1,$Q$18:$AB$21,12,FALSE)</f>
        <v>2</v>
      </c>
      <c r="N18" s="63">
        <v>2</v>
      </c>
      <c r="O18" s="183">
        <f t="shared" si="0"/>
        <v>0</v>
      </c>
      <c r="P18" s="181"/>
      <c r="Q18" s="86">
        <f>RANK(R18,$R$18:$R$21,1)</f>
        <v>1</v>
      </c>
      <c r="R18" s="83">
        <f t="shared" si="1"/>
        <v>1.00017</v>
      </c>
      <c r="S18" s="29">
        <f>RANK(AC18,$AC$18:$AC$21)</f>
        <v>1</v>
      </c>
      <c r="T18" s="10" t="str">
        <f>Stammdaten!B21</f>
        <v>Belgien</v>
      </c>
      <c r="U18" s="26">
        <f t="shared" si="5"/>
        <v>3</v>
      </c>
      <c r="V18" s="16">
        <f>SUMIF('alle Spiele'!$E$4:$E$39,T18,'alle Spiele'!$K$4:$K$39)+SUMIF('alle Spiele'!$G$4:$G$39,T18,'alle Spiele'!$M$4:$M$39)</f>
        <v>6</v>
      </c>
      <c r="W18" s="26">
        <f>COUNTIF('alle Spiele'!$N$4:$O$39,CONCATENATE(T18,3))</f>
        <v>2</v>
      </c>
      <c r="X18" s="32">
        <f>COUNTIF('alle Spiele'!$N$4:$O$39,CONCATENATE(T18,1))</f>
        <v>0</v>
      </c>
      <c r="Y18" s="16">
        <f>COUNTIF('alle Spiele'!$N$4:$O$39,CONCATENATE(T18,0))</f>
        <v>1</v>
      </c>
      <c r="Z18" s="19">
        <f>SUMIF('alle Spiele'!$E$4:$E$39,T18,'alle Spiele'!$H$4:$H$39)+SUMIF('alle Spiele'!$G$4:$G$39,T18,'alle Spiele'!$J$4:$J$39)</f>
        <v>4</v>
      </c>
      <c r="AA18" s="11" t="s">
        <v>3</v>
      </c>
      <c r="AB18" s="20">
        <f>SUMIF('alle Spiele'!$E$4:$E$39,T18,'alle Spiele'!$J$4:$J$39)+SUMIF('alle Spiele'!$G$4:$G$39,T18,'alle Spiele'!$H$4:$H$39)</f>
        <v>2</v>
      </c>
      <c r="AC18" s="89">
        <f t="shared" si="11"/>
        <v>6.0203999999999995</v>
      </c>
      <c r="AD18">
        <f>COUNTIF(AC$18:AC$21,AC18)</f>
        <v>2</v>
      </c>
      <c r="AI18">
        <f t="shared" si="7"/>
        <v>2</v>
      </c>
      <c r="AJ18" t="str">
        <f t="shared" si="8"/>
        <v>Belgien</v>
      </c>
      <c r="AK18" t="str">
        <f t="shared" ca="1" si="9"/>
        <v>2E</v>
      </c>
    </row>
    <row r="19" spans="1:42" customFormat="1" ht="12.75" customHeight="1">
      <c r="A19" s="187">
        <f>SUM(F18:F21)/2</f>
        <v>6</v>
      </c>
      <c r="B19" s="181" t="str">
        <f t="shared" ca="1" si="3"/>
        <v>1E</v>
      </c>
      <c r="C19" s="181" t="str">
        <f t="shared" ca="1" si="4"/>
        <v>1E</v>
      </c>
      <c r="D19" s="90">
        <f>VLOOKUP(2,$Q$18:$AB$21,3,FALSE)</f>
        <v>1</v>
      </c>
      <c r="E19" s="12" t="str">
        <f>VLOOKUP(2,$Q$18:$AB$21,4,FALSE)</f>
        <v>Italien</v>
      </c>
      <c r="F19" s="27">
        <f>VLOOKUP(2,$Q$18:$AB$21,5,FALSE)</f>
        <v>3</v>
      </c>
      <c r="G19" s="17">
        <f>VLOOKUP(2,$Q$18:$AB$21,6,FALSE)</f>
        <v>6</v>
      </c>
      <c r="H19" s="27">
        <f>VLOOKUP(2,$Q$18:$AB$21,7,FALSE)</f>
        <v>2</v>
      </c>
      <c r="I19" s="33">
        <f>VLOOKUP(2,$Q$18:$AB$21,8,FALSE)</f>
        <v>0</v>
      </c>
      <c r="J19" s="17">
        <f>VLOOKUP(2,$Q$18:$AB$21,9,FALSE)</f>
        <v>1</v>
      </c>
      <c r="K19" s="21">
        <f>VLOOKUP(2,$Q$18:$AB$21,10,FALSE)</f>
        <v>4</v>
      </c>
      <c r="L19" s="13" t="s">
        <v>3</v>
      </c>
      <c r="M19" s="22">
        <f>VLOOKUP(2,$Q$18:$AB$21,12,FALSE)</f>
        <v>2</v>
      </c>
      <c r="N19" s="64">
        <v>1</v>
      </c>
      <c r="O19" s="183">
        <f t="shared" si="0"/>
        <v>0</v>
      </c>
      <c r="P19" s="181"/>
      <c r="Q19" s="87">
        <f>RANK(R19,$R$18:$R$21,1)</f>
        <v>2</v>
      </c>
      <c r="R19" s="84">
        <f t="shared" si="1"/>
        <v>1.0001800000000001</v>
      </c>
      <c r="S19" s="30">
        <f>RANK(AC19,$AC$18:$AC$21)</f>
        <v>1</v>
      </c>
      <c r="T19" s="12" t="str">
        <f>Stammdaten!B22</f>
        <v>Italien</v>
      </c>
      <c r="U19" s="27">
        <f t="shared" si="5"/>
        <v>3</v>
      </c>
      <c r="V19" s="17">
        <f>SUMIF('alle Spiele'!$E$4:$E$39,T19,'alle Spiele'!$K$4:$K$39)+SUMIF('alle Spiele'!$G$4:$G$39,T19,'alle Spiele'!$M$4:$M$39)</f>
        <v>6</v>
      </c>
      <c r="W19" s="27">
        <f>COUNTIF('alle Spiele'!$N$4:$O$39,CONCATENATE(T19,3))</f>
        <v>2</v>
      </c>
      <c r="X19" s="33">
        <f>COUNTIF('alle Spiele'!$N$4:$O$39,CONCATENATE(T19,1))</f>
        <v>0</v>
      </c>
      <c r="Y19" s="17">
        <f>COUNTIF('alle Spiele'!$N$4:$O$39,CONCATENATE(T19,0))</f>
        <v>1</v>
      </c>
      <c r="Z19" s="21">
        <f>SUMIF('alle Spiele'!$E$4:$E$39,T19,'alle Spiele'!$H$4:$H$39)+SUMIF('alle Spiele'!$G$4:$G$39,T19,'alle Spiele'!$J$4:$J$39)</f>
        <v>4</v>
      </c>
      <c r="AA19" s="13" t="s">
        <v>3</v>
      </c>
      <c r="AB19" s="22">
        <f>SUMIF('alle Spiele'!$E$4:$E$39,T19,'alle Spiele'!$J$4:$J$39)+SUMIF('alle Spiele'!$G$4:$G$39,T19,'alle Spiele'!$H$4:$H$39)</f>
        <v>2</v>
      </c>
      <c r="AC19" s="90">
        <f t="shared" si="11"/>
        <v>6.0203999999999995</v>
      </c>
      <c r="AD19">
        <f t="shared" ref="AD19:AD21" si="14">COUNTIF(AC$18:AC$21,AC19)</f>
        <v>2</v>
      </c>
      <c r="AI19">
        <f t="shared" si="7"/>
        <v>1</v>
      </c>
      <c r="AJ19" t="str">
        <f t="shared" si="8"/>
        <v>Italien</v>
      </c>
      <c r="AK19" t="str">
        <f t="shared" ca="1" si="9"/>
        <v>1E</v>
      </c>
    </row>
    <row r="20" spans="1:42" customFormat="1" ht="12.75" customHeight="1">
      <c r="A20" s="185"/>
      <c r="B20" s="181" t="str">
        <f t="shared" ca="1" si="3"/>
        <v>3E</v>
      </c>
      <c r="C20" s="181" t="str">
        <f t="shared" ca="1" si="4"/>
        <v>3E</v>
      </c>
      <c r="D20" s="90">
        <f>VLOOKUP(3,$Q$18:$AB$21,3,FALSE)</f>
        <v>3</v>
      </c>
      <c r="E20" s="12" t="str">
        <f>VLOOKUP(3,$Q$18:$AB$21,4,FALSE)</f>
        <v>Irland</v>
      </c>
      <c r="F20" s="27">
        <f>VLOOKUP(3,$Q$18:$AB$21,5,FALSE)</f>
        <v>3</v>
      </c>
      <c r="G20" s="17">
        <f>VLOOKUP(3,$Q$18:$AB$21,6,FALSE)</f>
        <v>4</v>
      </c>
      <c r="H20" s="27">
        <f>VLOOKUP(3,$Q$18:$AB$21,7,FALSE)</f>
        <v>1</v>
      </c>
      <c r="I20" s="33">
        <f>VLOOKUP(3,$Q$18:$AB$21,8,FALSE)</f>
        <v>1</v>
      </c>
      <c r="J20" s="17">
        <f>VLOOKUP(3,$Q$18:$AB$21,9,FALSE)</f>
        <v>1</v>
      </c>
      <c r="K20" s="21">
        <f>VLOOKUP(3,$Q$18:$AB$21,10,FALSE)</f>
        <v>3</v>
      </c>
      <c r="L20" s="13" t="s">
        <v>3</v>
      </c>
      <c r="M20" s="22">
        <f>VLOOKUP(3,$Q$18:$AB$21,12,FALSE)</f>
        <v>5</v>
      </c>
      <c r="N20" s="64"/>
      <c r="O20" s="183">
        <f t="shared" ca="1" si="0"/>
        <v>1</v>
      </c>
      <c r="P20" s="181"/>
      <c r="Q20" s="87">
        <f>RANK(R20,$R$18:$R$21,1)</f>
        <v>3</v>
      </c>
      <c r="R20" s="84">
        <f t="shared" si="1"/>
        <v>3.0001899999999999</v>
      </c>
      <c r="S20" s="30">
        <f>RANK(AC20,$AC$18:$AC$21)</f>
        <v>3</v>
      </c>
      <c r="T20" s="12" t="str">
        <f>Stammdaten!B23</f>
        <v>Irland</v>
      </c>
      <c r="U20" s="27">
        <f t="shared" si="5"/>
        <v>3</v>
      </c>
      <c r="V20" s="17">
        <f>SUMIF('alle Spiele'!$E$4:$E$39,T20,'alle Spiele'!$K$4:$K$39)+SUMIF('alle Spiele'!$G$4:$G$39,T20,'alle Spiele'!$M$4:$M$39)</f>
        <v>4</v>
      </c>
      <c r="W20" s="27">
        <f>COUNTIF('alle Spiele'!$N$4:$O$39,CONCATENATE(T20,3))</f>
        <v>1</v>
      </c>
      <c r="X20" s="33">
        <f>COUNTIF('alle Spiele'!$N$4:$O$39,CONCATENATE(T20,1))</f>
        <v>1</v>
      </c>
      <c r="Y20" s="17">
        <f>COUNTIF('alle Spiele'!$N$4:$O$39,CONCATENATE(T20,0))</f>
        <v>1</v>
      </c>
      <c r="Z20" s="21">
        <f>SUMIF('alle Spiele'!$E$4:$E$39,T20,'alle Spiele'!$H$4:$H$39)+SUMIF('alle Spiele'!$G$4:$G$39,T20,'alle Spiele'!$J$4:$J$39)</f>
        <v>3</v>
      </c>
      <c r="AA20" s="13" t="s">
        <v>3</v>
      </c>
      <c r="AB20" s="22">
        <f>SUMIF('alle Spiele'!$E$4:$E$39,T20,'alle Spiele'!$J$4:$J$39)+SUMIF('alle Spiele'!$G$4:$G$39,T20,'alle Spiele'!$H$4:$H$39)</f>
        <v>5</v>
      </c>
      <c r="AC20" s="90">
        <f t="shared" si="11"/>
        <v>3.9803000000000002</v>
      </c>
      <c r="AD20">
        <f t="shared" si="14"/>
        <v>1</v>
      </c>
      <c r="AI20">
        <f t="shared" si="7"/>
        <v>3</v>
      </c>
      <c r="AJ20" t="str">
        <f t="shared" si="8"/>
        <v>Irland</v>
      </c>
      <c r="AK20" t="str">
        <f t="shared" ca="1" si="9"/>
        <v>3E</v>
      </c>
    </row>
    <row r="21" spans="1:42" customFormat="1" ht="13.5" thickBot="1">
      <c r="A21" s="185"/>
      <c r="B21" s="181" t="str">
        <f t="shared" ca="1" si="3"/>
        <v>4E</v>
      </c>
      <c r="C21" s="181" t="str">
        <f t="shared" ca="1" si="4"/>
        <v>4E</v>
      </c>
      <c r="D21" s="91">
        <f>VLOOKUP(4,$Q$18:$AB$21,3,FALSE)</f>
        <v>4</v>
      </c>
      <c r="E21" s="14" t="str">
        <f>VLOOKUP(4,$Q$18:$AB$21,4,FALSE)</f>
        <v>Schweden</v>
      </c>
      <c r="F21" s="28">
        <f>VLOOKUP(4,$Q$18:$AB$21,5,FALSE)</f>
        <v>3</v>
      </c>
      <c r="G21" s="18">
        <f>VLOOKUP(4,$Q$18:$AB$21,6,FALSE)</f>
        <v>1</v>
      </c>
      <c r="H21" s="28">
        <f>VLOOKUP(4,$Q$18:$AB$21,7,FALSE)</f>
        <v>0</v>
      </c>
      <c r="I21" s="34">
        <f>VLOOKUP(4,$Q$18:$AB$21,8,FALSE)</f>
        <v>1</v>
      </c>
      <c r="J21" s="18">
        <f>VLOOKUP(4,$Q$18:$AB$21,9,FALSE)</f>
        <v>2</v>
      </c>
      <c r="K21" s="23">
        <f>VLOOKUP(4,$Q$18:$AB$21,10,FALSE)</f>
        <v>1</v>
      </c>
      <c r="L21" s="15" t="s">
        <v>3</v>
      </c>
      <c r="M21" s="24">
        <f>VLOOKUP(4,$Q$18:$AB$21,12,FALSE)</f>
        <v>3</v>
      </c>
      <c r="N21" s="65"/>
      <c r="O21" s="183">
        <f t="shared" ca="1" si="0"/>
        <v>1</v>
      </c>
      <c r="P21" s="181"/>
      <c r="Q21" s="88">
        <f>RANK(R21,$R$18:$R$21,1)</f>
        <v>4</v>
      </c>
      <c r="R21" s="85">
        <f t="shared" si="1"/>
        <v>4.0002000000000004</v>
      </c>
      <c r="S21" s="31">
        <f>RANK(AC21,$AC$18:$AC$21)</f>
        <v>4</v>
      </c>
      <c r="T21" s="14" t="str">
        <f>Stammdaten!B24</f>
        <v>Schweden</v>
      </c>
      <c r="U21" s="28">
        <f t="shared" si="5"/>
        <v>3</v>
      </c>
      <c r="V21" s="18">
        <f>SUMIF('alle Spiele'!$E$4:$E$39,T21,'alle Spiele'!$K$4:$K$39)+SUMIF('alle Spiele'!$G$4:$G$39,T21,'alle Spiele'!$M$4:$M$39)</f>
        <v>1</v>
      </c>
      <c r="W21" s="28">
        <f>COUNTIF('alle Spiele'!$N$4:$O$39,CONCATENATE(T21,3))</f>
        <v>0</v>
      </c>
      <c r="X21" s="34">
        <f>COUNTIF('alle Spiele'!$N$4:$O$39,CONCATENATE(T21,1))</f>
        <v>1</v>
      </c>
      <c r="Y21" s="18">
        <f>COUNTIF('alle Spiele'!$N$4:$O$39,CONCATENATE(T21,0))</f>
        <v>2</v>
      </c>
      <c r="Z21" s="23">
        <f>SUMIF('alle Spiele'!$E$4:$E$39,T21,'alle Spiele'!$H$4:$H$39)+SUMIF('alle Spiele'!$G$4:$G$39,T21,'alle Spiele'!$J$4:$J$39)</f>
        <v>1</v>
      </c>
      <c r="AA21" s="15" t="s">
        <v>3</v>
      </c>
      <c r="AB21" s="24">
        <f>SUMIF('alle Spiele'!$E$4:$E$39,T21,'alle Spiele'!$J$4:$J$39)+SUMIF('alle Spiele'!$G$4:$G$39,T21,'alle Spiele'!$H$4:$H$39)</f>
        <v>3</v>
      </c>
      <c r="AC21" s="91">
        <f t="shared" si="11"/>
        <v>0.98009999999999997</v>
      </c>
      <c r="AD21">
        <f t="shared" si="14"/>
        <v>1</v>
      </c>
      <c r="AI21">
        <f t="shared" si="7"/>
        <v>4</v>
      </c>
      <c r="AJ21" t="str">
        <f t="shared" si="8"/>
        <v>Schweden</v>
      </c>
      <c r="AK21" t="str">
        <f t="shared" ca="1" si="9"/>
        <v>4E</v>
      </c>
    </row>
    <row r="22" spans="1:42" customFormat="1">
      <c r="A22" s="6" t="s">
        <v>16</v>
      </c>
      <c r="B22" s="181" t="str">
        <f t="shared" ca="1" si="3"/>
        <v>1F</v>
      </c>
      <c r="C22" s="181" t="str">
        <f t="shared" ca="1" si="4"/>
        <v>1F</v>
      </c>
      <c r="D22" s="89">
        <f>VLOOKUP(1,$Q$22:$AB$25,3,FALSE)</f>
        <v>1</v>
      </c>
      <c r="E22" s="10" t="str">
        <f>VLOOKUP(1,$Q$22:$AB$25,4,FALSE)</f>
        <v>Ungarn</v>
      </c>
      <c r="F22" s="26">
        <f>VLOOKUP(1,$Q$22:$AB$25,5,FALSE)</f>
        <v>3</v>
      </c>
      <c r="G22" s="16">
        <f>VLOOKUP(1,$Q$22:$AB$25,6,FALSE)</f>
        <v>5</v>
      </c>
      <c r="H22" s="26">
        <f>VLOOKUP(1,$Q$22:$AB$25,7,FALSE)</f>
        <v>1</v>
      </c>
      <c r="I22" s="32">
        <f>VLOOKUP(1,$Q$22:$AB$25,8,FALSE)</f>
        <v>2</v>
      </c>
      <c r="J22" s="16">
        <f>VLOOKUP(1,$Q$22:$AB$25,9,FALSE)</f>
        <v>0</v>
      </c>
      <c r="K22" s="19">
        <f>VLOOKUP(1,$Q$22:$AB$25,10,FALSE)</f>
        <v>6</v>
      </c>
      <c r="L22" s="11" t="s">
        <v>3</v>
      </c>
      <c r="M22" s="20">
        <f>VLOOKUP(1,$Q$22:$AB$25,12,FALSE)</f>
        <v>4</v>
      </c>
      <c r="N22" s="63"/>
      <c r="O22" s="183">
        <f t="shared" ca="1" si="0"/>
        <v>1</v>
      </c>
      <c r="P22" s="181"/>
      <c r="Q22" s="86">
        <f>RANK(R22,$R$22:$R$25,1)</f>
        <v>3</v>
      </c>
      <c r="R22" s="83">
        <f t="shared" si="1"/>
        <v>3.00021</v>
      </c>
      <c r="S22" s="29">
        <f>RANK(AC22,$AC$22:$AC$25)</f>
        <v>3</v>
      </c>
      <c r="T22" s="10" t="str">
        <f>Stammdaten!B25</f>
        <v>Portugal</v>
      </c>
      <c r="U22" s="26">
        <f t="shared" si="5"/>
        <v>3</v>
      </c>
      <c r="V22" s="16">
        <f>SUMIF('alle Spiele'!$E$4:$E$39,T22,'alle Spiele'!$K$4:$K$39)+SUMIF('alle Spiele'!$G$4:$G$39,T22,'alle Spiele'!$M$4:$M$39)</f>
        <v>3</v>
      </c>
      <c r="W22" s="26">
        <f>COUNTIF('alle Spiele'!$N$4:$O$39,CONCATENATE(T22,3))</f>
        <v>0</v>
      </c>
      <c r="X22" s="32">
        <f>COUNTIF('alle Spiele'!$N$4:$O$39,CONCATENATE(T22,1))</f>
        <v>3</v>
      </c>
      <c r="Y22" s="16">
        <f>COUNTIF('alle Spiele'!$N$4:$O$39,CONCATENATE(T22,0))</f>
        <v>0</v>
      </c>
      <c r="Z22" s="19">
        <f>SUMIF('alle Spiele'!$E$4:$E$39,T22,'alle Spiele'!$H$4:$H$39)+SUMIF('alle Spiele'!$G$4:$G$39,T22,'alle Spiele'!$J$4:$J$39)</f>
        <v>4</v>
      </c>
      <c r="AA22" s="11" t="s">
        <v>3</v>
      </c>
      <c r="AB22" s="20">
        <f>SUMIF('alle Spiele'!$E$4:$E$39,T22,'alle Spiele'!$J$4:$J$39)+SUMIF('alle Spiele'!$G$4:$G$39,T22,'alle Spiele'!$H$4:$H$39)</f>
        <v>4</v>
      </c>
      <c r="AC22" s="89">
        <f t="shared" si="11"/>
        <v>3.0004</v>
      </c>
      <c r="AD22">
        <f>COUNTIF(AC$22:AC$25,AC22)</f>
        <v>1</v>
      </c>
      <c r="AI22">
        <f t="shared" si="7"/>
        <v>1</v>
      </c>
      <c r="AJ22" t="str">
        <f t="shared" si="8"/>
        <v>Ungarn</v>
      </c>
      <c r="AK22" t="str">
        <f t="shared" ca="1" si="9"/>
        <v>1F</v>
      </c>
    </row>
    <row r="23" spans="1:42" customFormat="1">
      <c r="A23" s="187">
        <f>SUM(F22:F25)/2</f>
        <v>6</v>
      </c>
      <c r="B23" s="181" t="str">
        <f t="shared" ca="1" si="3"/>
        <v>2F</v>
      </c>
      <c r="C23" s="181" t="str">
        <f t="shared" ca="1" si="4"/>
        <v>2F</v>
      </c>
      <c r="D23" s="90">
        <f>VLOOKUP(2,$Q$22:$AB$25,3,FALSE)</f>
        <v>2</v>
      </c>
      <c r="E23" s="12" t="str">
        <f>VLOOKUP(2,$Q$22:$AB$25,4,FALSE)</f>
        <v>Island</v>
      </c>
      <c r="F23" s="27">
        <f>VLOOKUP(2,$Q$22:$AB$25,5,FALSE)</f>
        <v>3</v>
      </c>
      <c r="G23" s="17">
        <f>VLOOKUP(2,$Q$22:$AB$25,6,FALSE)</f>
        <v>5</v>
      </c>
      <c r="H23" s="27">
        <f>VLOOKUP(2,$Q$22:$AB$25,7,FALSE)</f>
        <v>1</v>
      </c>
      <c r="I23" s="33">
        <f>VLOOKUP(2,$Q$22:$AB$25,8,FALSE)</f>
        <v>2</v>
      </c>
      <c r="J23" s="17">
        <f>VLOOKUP(2,$Q$22:$AB$25,9,FALSE)</f>
        <v>0</v>
      </c>
      <c r="K23" s="21">
        <f>VLOOKUP(2,$Q$22:$AB$25,10,FALSE)</f>
        <v>4</v>
      </c>
      <c r="L23" s="13" t="s">
        <v>3</v>
      </c>
      <c r="M23" s="22">
        <f>VLOOKUP(2,$Q$22:$AB$25,12,FALSE)</f>
        <v>3</v>
      </c>
      <c r="N23" s="64"/>
      <c r="O23" s="183">
        <f t="shared" ca="1" si="0"/>
        <v>1</v>
      </c>
      <c r="P23" s="181"/>
      <c r="Q23" s="87">
        <f>RANK(R23,$R$22:$R$25,1)</f>
        <v>2</v>
      </c>
      <c r="R23" s="84">
        <f t="shared" si="1"/>
        <v>2.0002200000000001</v>
      </c>
      <c r="S23" s="30">
        <f>RANK(AC23,$AC$22:$AC$25)</f>
        <v>2</v>
      </c>
      <c r="T23" s="12" t="str">
        <f>Stammdaten!B26</f>
        <v>Island</v>
      </c>
      <c r="U23" s="27">
        <f t="shared" si="5"/>
        <v>3</v>
      </c>
      <c r="V23" s="17">
        <f>SUMIF('alle Spiele'!$E$4:$E$39,T23,'alle Spiele'!$K$4:$K$39)+SUMIF('alle Spiele'!$G$4:$G$39,T23,'alle Spiele'!$M$4:$M$39)</f>
        <v>5</v>
      </c>
      <c r="W23" s="27">
        <f>COUNTIF('alle Spiele'!$N$4:$O$39,CONCATENATE(T23,3))</f>
        <v>1</v>
      </c>
      <c r="X23" s="33">
        <f>COUNTIF('alle Spiele'!$N$4:$O$39,CONCATENATE(T23,1))</f>
        <v>2</v>
      </c>
      <c r="Y23" s="17">
        <f>COUNTIF('alle Spiele'!$N$4:$O$39,CONCATENATE(T23,0))</f>
        <v>0</v>
      </c>
      <c r="Z23" s="21">
        <f>SUMIF('alle Spiele'!$E$4:$E$39,T23,'alle Spiele'!$H$4:$H$39)+SUMIF('alle Spiele'!$G$4:$G$39,T23,'alle Spiele'!$J$4:$J$39)</f>
        <v>4</v>
      </c>
      <c r="AA23" s="13" t="s">
        <v>3</v>
      </c>
      <c r="AB23" s="22">
        <f>SUMIF('alle Spiele'!$E$4:$E$39,T23,'alle Spiele'!$J$4:$J$39)+SUMIF('alle Spiele'!$G$4:$G$39,T23,'alle Spiele'!$H$4:$H$39)</f>
        <v>3</v>
      </c>
      <c r="AC23" s="90">
        <f t="shared" si="11"/>
        <v>5.0103999999999997</v>
      </c>
      <c r="AD23">
        <f t="shared" ref="AD23:AD25" si="15">COUNTIF(AC$22:AC$25,AC23)</f>
        <v>1</v>
      </c>
      <c r="AI23">
        <f t="shared" si="7"/>
        <v>2</v>
      </c>
      <c r="AJ23" t="str">
        <f t="shared" si="8"/>
        <v>Island</v>
      </c>
      <c r="AK23" t="str">
        <f t="shared" ca="1" si="9"/>
        <v>2F</v>
      </c>
    </row>
    <row r="24" spans="1:42" customFormat="1">
      <c r="A24" s="185"/>
      <c r="B24" s="181" t="str">
        <f t="shared" ca="1" si="3"/>
        <v>3F</v>
      </c>
      <c r="C24" s="181" t="str">
        <f t="shared" ca="1" si="4"/>
        <v>3F</v>
      </c>
      <c r="D24" s="90">
        <f>VLOOKUP(3,$Q$22:$AB$25,3,FALSE)</f>
        <v>3</v>
      </c>
      <c r="E24" s="12" t="str">
        <f>VLOOKUP(3,$Q$22:$AB$25,4,FALSE)</f>
        <v>Portugal</v>
      </c>
      <c r="F24" s="27">
        <f>VLOOKUP(3,$Q$22:$AB$25,5,FALSE)</f>
        <v>3</v>
      </c>
      <c r="G24" s="17">
        <f>VLOOKUP(3,$Q$22:$AB$25,6,FALSE)</f>
        <v>3</v>
      </c>
      <c r="H24" s="27">
        <f>VLOOKUP(3,$Q$22:$AB$25,7,FALSE)</f>
        <v>0</v>
      </c>
      <c r="I24" s="33">
        <f>VLOOKUP(3,$Q$22:$AB$25,8,FALSE)</f>
        <v>3</v>
      </c>
      <c r="J24" s="17">
        <f>VLOOKUP(3,$Q$22:$AB$25,9,FALSE)</f>
        <v>0</v>
      </c>
      <c r="K24" s="21">
        <f>VLOOKUP(3,$Q$22:$AB$25,10,FALSE)</f>
        <v>4</v>
      </c>
      <c r="L24" s="13" t="s">
        <v>3</v>
      </c>
      <c r="M24" s="22">
        <f>VLOOKUP(3,$Q$22:$AB$25,12,FALSE)</f>
        <v>4</v>
      </c>
      <c r="N24" s="64"/>
      <c r="O24" s="183">
        <f t="shared" ca="1" si="0"/>
        <v>1</v>
      </c>
      <c r="P24" s="181"/>
      <c r="Q24" s="87">
        <f>RANK(R24,$R$22:$R$25,1)</f>
        <v>4</v>
      </c>
      <c r="R24" s="84">
        <f t="shared" si="1"/>
        <v>4.0002300000000002</v>
      </c>
      <c r="S24" s="30">
        <f>RANK(AC24,$AC$22:$AC$25)</f>
        <v>4</v>
      </c>
      <c r="T24" s="12" t="str">
        <f>Stammdaten!B27</f>
        <v>Österreich</v>
      </c>
      <c r="U24" s="27">
        <f t="shared" si="5"/>
        <v>3</v>
      </c>
      <c r="V24" s="17">
        <f>SUMIF('alle Spiele'!$E$4:$E$39,T24,'alle Spiele'!$K$4:$K$39)+SUMIF('alle Spiele'!$G$4:$G$39,T24,'alle Spiele'!$M$4:$M$39)</f>
        <v>1</v>
      </c>
      <c r="W24" s="27">
        <f>COUNTIF('alle Spiele'!$N$4:$O$39,CONCATENATE(T24,3))</f>
        <v>0</v>
      </c>
      <c r="X24" s="33">
        <f>COUNTIF('alle Spiele'!$N$4:$O$39,CONCATENATE(T24,1))</f>
        <v>1</v>
      </c>
      <c r="Y24" s="17">
        <f>COUNTIF('alle Spiele'!$N$4:$O$39,CONCATENATE(T24,0))</f>
        <v>2</v>
      </c>
      <c r="Z24" s="21">
        <f>SUMIF('alle Spiele'!$E$4:$E$39,T24,'alle Spiele'!$H$4:$H$39)+SUMIF('alle Spiele'!$G$4:$G$39,T24,'alle Spiele'!$J$4:$J$39)</f>
        <v>1</v>
      </c>
      <c r="AA24" s="13" t="s">
        <v>3</v>
      </c>
      <c r="AB24" s="22">
        <f>SUMIF('alle Spiele'!$E$4:$E$39,T24,'alle Spiele'!$J$4:$J$39)+SUMIF('alle Spiele'!$G$4:$G$39,T24,'alle Spiele'!$H$4:$H$39)</f>
        <v>4</v>
      </c>
      <c r="AC24" s="90">
        <f t="shared" si="11"/>
        <v>0.97009999999999996</v>
      </c>
      <c r="AD24">
        <f t="shared" si="15"/>
        <v>1</v>
      </c>
      <c r="AI24">
        <f t="shared" si="7"/>
        <v>3</v>
      </c>
      <c r="AJ24" t="str">
        <f t="shared" si="8"/>
        <v>Portugal</v>
      </c>
      <c r="AK24" t="str">
        <f t="shared" ca="1" si="9"/>
        <v>3F</v>
      </c>
    </row>
    <row r="25" spans="1:42" customFormat="1" ht="13.5" thickBot="1">
      <c r="A25" s="185"/>
      <c r="B25" s="181" t="str">
        <f t="shared" ca="1" si="3"/>
        <v>4F</v>
      </c>
      <c r="C25" s="181" t="str">
        <f t="shared" ca="1" si="4"/>
        <v>4F</v>
      </c>
      <c r="D25" s="91">
        <f>VLOOKUP(4,$Q$22:$AB$25,3,FALSE)</f>
        <v>4</v>
      </c>
      <c r="E25" s="14" t="str">
        <f>VLOOKUP(4,$Q$22:$AB$25,4,FALSE)</f>
        <v>Österreich</v>
      </c>
      <c r="F25" s="28">
        <f>VLOOKUP(4,$Q$22:$AB$25,5,FALSE)</f>
        <v>3</v>
      </c>
      <c r="G25" s="18">
        <f>VLOOKUP(4,$Q$22:$AB$25,6,FALSE)</f>
        <v>1</v>
      </c>
      <c r="H25" s="28">
        <f>VLOOKUP(4,$Q$22:$AB$25,7,FALSE)</f>
        <v>0</v>
      </c>
      <c r="I25" s="34">
        <f>VLOOKUP(4,$Q$22:$AB$25,8,FALSE)</f>
        <v>1</v>
      </c>
      <c r="J25" s="18">
        <f>VLOOKUP(4,$Q$22:$AB$25,9,FALSE)</f>
        <v>2</v>
      </c>
      <c r="K25" s="23">
        <f>VLOOKUP(4,$Q$22:$AB$25,10,FALSE)</f>
        <v>1</v>
      </c>
      <c r="L25" s="15" t="s">
        <v>3</v>
      </c>
      <c r="M25" s="24">
        <f>VLOOKUP(4,$Q$22:$AB$25,12,FALSE)</f>
        <v>4</v>
      </c>
      <c r="N25" s="65"/>
      <c r="O25" s="183">
        <f t="shared" ca="1" si="0"/>
        <v>1</v>
      </c>
      <c r="P25" s="181"/>
      <c r="Q25" s="88">
        <f>RANK(R25,$R$22:$R$25,1)</f>
        <v>1</v>
      </c>
      <c r="R25" s="85">
        <f t="shared" si="1"/>
        <v>1.00024</v>
      </c>
      <c r="S25" s="31">
        <f>RANK(AC25,$AC$22:$AC$25)</f>
        <v>1</v>
      </c>
      <c r="T25" s="14" t="str">
        <f>Stammdaten!B28</f>
        <v>Ungarn</v>
      </c>
      <c r="U25" s="28">
        <f t="shared" si="5"/>
        <v>3</v>
      </c>
      <c r="V25" s="18">
        <f>SUMIF('alle Spiele'!$E$4:$E$39,T25,'alle Spiele'!$K$4:$K$39)+SUMIF('alle Spiele'!$G$4:$G$39,T25,'alle Spiele'!$M$4:$M$39)</f>
        <v>5</v>
      </c>
      <c r="W25" s="28">
        <f>COUNTIF('alle Spiele'!$N$4:$O$39,CONCATENATE(T25,3))</f>
        <v>1</v>
      </c>
      <c r="X25" s="34">
        <f>COUNTIF('alle Spiele'!$N$4:$O$39,CONCATENATE(T25,1))</f>
        <v>2</v>
      </c>
      <c r="Y25" s="18">
        <f>COUNTIF('alle Spiele'!$N$4:$O$39,CONCATENATE(T25,0))</f>
        <v>0</v>
      </c>
      <c r="Z25" s="23">
        <f>SUMIF('alle Spiele'!$E$4:$E$39,T25,'alle Spiele'!$H$4:$H$39)+SUMIF('alle Spiele'!$G$4:$G$39,T25,'alle Spiele'!$J$4:$J$39)</f>
        <v>6</v>
      </c>
      <c r="AA25" s="15" t="s">
        <v>3</v>
      </c>
      <c r="AB25" s="24">
        <f>SUMIF('alle Spiele'!$E$4:$E$39,T25,'alle Spiele'!$J$4:$J$39)+SUMIF('alle Spiele'!$G$4:$G$39,T25,'alle Spiele'!$H$4:$H$39)</f>
        <v>4</v>
      </c>
      <c r="AC25" s="91">
        <f t="shared" si="11"/>
        <v>5.0206</v>
      </c>
      <c r="AD25">
        <f t="shared" si="15"/>
        <v>1</v>
      </c>
      <c r="AI25">
        <f t="shared" si="7"/>
        <v>4</v>
      </c>
      <c r="AJ25" t="str">
        <f t="shared" si="8"/>
        <v>Österreich</v>
      </c>
      <c r="AK25" t="str">
        <f t="shared" ca="1" si="9"/>
        <v>4F</v>
      </c>
    </row>
    <row r="26" spans="1:42" customFormat="1" ht="13.5" thickBot="1">
      <c r="A26" s="185"/>
      <c r="B26" s="270"/>
      <c r="C26" s="270"/>
      <c r="D26" s="13"/>
      <c r="E26" s="261"/>
      <c r="F26" s="13"/>
      <c r="G26" s="13"/>
      <c r="H26" s="13"/>
      <c r="I26" s="13"/>
      <c r="J26" s="13"/>
      <c r="K26" s="271"/>
      <c r="L26" s="13"/>
      <c r="M26" s="272"/>
      <c r="N26" s="274"/>
      <c r="O26" s="273"/>
      <c r="P26" s="181"/>
      <c r="Q26" s="88"/>
      <c r="R26" s="85"/>
      <c r="S26" s="31"/>
      <c r="T26" s="263" t="s">
        <v>219</v>
      </c>
      <c r="U26" s="28">
        <f t="shared" si="5"/>
        <v>0</v>
      </c>
      <c r="V26" s="18">
        <f>SUMIF('alle Spiele'!$E$4:$E$39,T26,'alle Spiele'!$K$4:$K$39)+SUMIF('alle Spiele'!$G$4:$G$39,T26,'alle Spiele'!$M$4:$M$39)</f>
        <v>0</v>
      </c>
      <c r="W26" s="28">
        <f>COUNTIF('alle Spiele'!$N$4:$O$39,CONCATENATE(T26,3))</f>
        <v>0</v>
      </c>
      <c r="X26" s="34">
        <f>COUNTIF('alle Spiele'!$N$4:$O$39,CONCATENATE(T26,1))</f>
        <v>0</v>
      </c>
      <c r="Y26" s="18">
        <f>COUNTIF('alle Spiele'!$N$4:$O$39,CONCATENATE(T26,0))</f>
        <v>0</v>
      </c>
      <c r="Z26" s="23">
        <f>SUMIF('alle Spiele'!$E$4:$E$39,T26,'alle Spiele'!$H$4:$H$39)+SUMIF('alle Spiele'!$G$4:$G$39,T26,'alle Spiele'!$J$4:$J$39)</f>
        <v>0</v>
      </c>
      <c r="AA26" s="15" t="s">
        <v>3</v>
      </c>
      <c r="AB26" s="24">
        <f>SUMIF('alle Spiele'!$E$4:$E$39,T26,'alle Spiele'!$J$4:$J$39)+SUMIF('alle Spiele'!$G$4:$G$39,T26,'alle Spiele'!$H$4:$H$39)</f>
        <v>0</v>
      </c>
      <c r="AC26" s="91">
        <f t="shared" si="11"/>
        <v>0</v>
      </c>
      <c r="AD26">
        <f>COUNTIF(AC$26:AC$26,AC26)</f>
        <v>1</v>
      </c>
      <c r="AI26">
        <f t="shared" si="7"/>
        <v>0</v>
      </c>
      <c r="AJ26">
        <f t="shared" si="8"/>
        <v>0</v>
      </c>
      <c r="AP26" s="181" t="s">
        <v>217</v>
      </c>
    </row>
    <row r="27" spans="1:42" ht="13.5" thickBot="1">
      <c r="AI27" s="258" t="s">
        <v>216</v>
      </c>
      <c r="AJ27" s="256" t="s">
        <v>215</v>
      </c>
      <c r="AK27" s="257" t="s">
        <v>214</v>
      </c>
      <c r="AP27" s="265" t="str">
        <f ca="1">IF(ISNA(AP28),"","A")&amp;IF(ISNA(AP29),"","B")&amp;IF(ISNA(AP30),"","C")&amp;IF(ISNA(AP31),"","D")&amp;IF(ISNA(AP32),"","E")&amp;IF(ISNA(AP33),"","F")</f>
        <v>BCEF</v>
      </c>
    </row>
    <row r="28" spans="1:42" customFormat="1">
      <c r="A28" s="2" t="s">
        <v>186</v>
      </c>
      <c r="C28" s="253" t="str">
        <f ca="1">VLOOKUP(E28,$AJ$2:$AK$25,2,0)</f>
        <v>3B</v>
      </c>
      <c r="D28" s="89">
        <f t="shared" ref="D28:K33" ca="1" si="16">VLOOKUP(ROW(A1),$Q$28:$AB$33,COLUMN(C28),FALSE)</f>
        <v>1</v>
      </c>
      <c r="E28" s="10" t="str">
        <f t="shared" ca="1" si="16"/>
        <v>Slowakei</v>
      </c>
      <c r="F28" s="26">
        <f t="shared" ca="1" si="16"/>
        <v>3</v>
      </c>
      <c r="G28" s="16">
        <f t="shared" ca="1" si="16"/>
        <v>4</v>
      </c>
      <c r="H28" s="26">
        <f t="shared" ca="1" si="16"/>
        <v>1</v>
      </c>
      <c r="I28" s="32">
        <f t="shared" ca="1" si="16"/>
        <v>1</v>
      </c>
      <c r="J28" s="16">
        <f t="shared" ca="1" si="16"/>
        <v>1</v>
      </c>
      <c r="K28" s="19">
        <f t="shared" ca="1" si="16"/>
        <v>3</v>
      </c>
      <c r="L28" s="11" t="s">
        <v>3</v>
      </c>
      <c r="M28" s="20">
        <f t="shared" ref="M28:M33" ca="1" si="17">VLOOKUP(ROW(J1),$Q$28:$AB$33,COLUMN(L28),FALSE)</f>
        <v>3</v>
      </c>
      <c r="N28" s="63"/>
      <c r="O28" s="183">
        <f t="shared" ref="O28:O33" ca="1" si="18">IF(N28="",COUNTIF($C$28:$C$39,C28),0)</f>
        <v>1</v>
      </c>
      <c r="Q28" s="86">
        <f ca="1">RANK(R28,$R$28:$R$33,1)</f>
        <v>6</v>
      </c>
      <c r="R28" s="83">
        <f t="shared" ref="R28" ca="1" si="19">S28+ROW(A27)/100000</f>
        <v>6.0002700000000004</v>
      </c>
      <c r="S28" s="29">
        <f ca="1">RANK(AC28,$AC$28:$AC$33)</f>
        <v>6</v>
      </c>
      <c r="T28" s="10" t="str">
        <f ca="1">IF(COUNTIF($B$2:$C$5,"3A")&lt;&gt;2,"PRÜFEN!",VLOOKUP("3A",C2:E5,3,0))</f>
        <v>Albanien</v>
      </c>
      <c r="U28" s="26">
        <f t="shared" ref="U28:Z28" ca="1" si="20">VLOOKUP($T28,$T$2:$AC$26,COLUMN(B28),0)</f>
        <v>3</v>
      </c>
      <c r="V28" s="16">
        <f t="shared" ca="1" si="20"/>
        <v>3</v>
      </c>
      <c r="W28" s="26">
        <f t="shared" ca="1" si="20"/>
        <v>1</v>
      </c>
      <c r="X28" s="32">
        <f t="shared" ca="1" si="20"/>
        <v>0</v>
      </c>
      <c r="Y28" s="16">
        <f t="shared" ca="1" si="20"/>
        <v>2</v>
      </c>
      <c r="Z28" s="19">
        <f t="shared" ca="1" si="20"/>
        <v>1</v>
      </c>
      <c r="AA28" s="275" t="s">
        <v>3</v>
      </c>
      <c r="AB28" s="20">
        <f ca="1">VLOOKUP($T28,$T$2:$AC$26,COLUMN(I28),0)</f>
        <v>3</v>
      </c>
      <c r="AC28" s="89">
        <f ca="1">VLOOKUP($T28,$T$2:$AC$26,COLUMN(J28),0)</f>
        <v>2.9801000000000002</v>
      </c>
      <c r="AD28">
        <f ca="1">COUNTIF(AC$28:AC$33,AC28)</f>
        <v>1</v>
      </c>
      <c r="AE28" s="181"/>
      <c r="AF28" s="181"/>
      <c r="AG28" s="181"/>
      <c r="AI28" s="12">
        <f t="shared" ref="AI28:AI33" si="21">N28</f>
        <v>0</v>
      </c>
      <c r="AJ28" s="254" t="str">
        <f t="shared" ref="AJ28:AJ33" ca="1" si="22">E28</f>
        <v>Slowakei</v>
      </c>
      <c r="AK28" s="255" t="str">
        <f t="shared" ref="AK28:AK33" ca="1" si="23">C28</f>
        <v>3B</v>
      </c>
      <c r="AL28" t="e">
        <f t="shared" ref="AL28:AL33" si="24">VLOOKUP(ROW(A1),$AI$28:$AJ$33,2,0)</f>
        <v>#N/A</v>
      </c>
      <c r="AM28" s="188" t="str">
        <f ca="1">VLOOKUP(AN28,$AJ$28:$AK$33,2,0)</f>
        <v>3B</v>
      </c>
      <c r="AN28" s="259" t="str">
        <f t="shared" ref="AN28:AN33" ca="1" si="25">IF(ISNA(AL28),AJ28,AL28)</f>
        <v>Slowakei</v>
      </c>
      <c r="AO28" s="189" t="str">
        <f ca="1">RIGHT(AM28,1)</f>
        <v>B</v>
      </c>
      <c r="AP28" s="1" t="e">
        <f ca="1">VLOOKUP("A",$AO$28:$AO$31,1,0)</f>
        <v>#N/A</v>
      </c>
    </row>
    <row r="29" spans="1:42" customFormat="1">
      <c r="C29" s="253" t="str">
        <f t="shared" ref="C29:C33" ca="1" si="26">VLOOKUP(E29,$AJ$2:$AK$25,2,0)</f>
        <v>3E</v>
      </c>
      <c r="D29" s="90">
        <f t="shared" ca="1" si="16"/>
        <v>2</v>
      </c>
      <c r="E29" s="12" t="str">
        <f t="shared" ca="1" si="16"/>
        <v>Irland</v>
      </c>
      <c r="F29" s="27">
        <f t="shared" ca="1" si="16"/>
        <v>3</v>
      </c>
      <c r="G29" s="17">
        <f t="shared" ca="1" si="16"/>
        <v>4</v>
      </c>
      <c r="H29" s="27">
        <f t="shared" ca="1" si="16"/>
        <v>1</v>
      </c>
      <c r="I29" s="33">
        <f t="shared" ca="1" si="16"/>
        <v>1</v>
      </c>
      <c r="J29" s="17">
        <f t="shared" ca="1" si="16"/>
        <v>1</v>
      </c>
      <c r="K29" s="21">
        <f t="shared" ca="1" si="16"/>
        <v>3</v>
      </c>
      <c r="L29" s="13" t="s">
        <v>3</v>
      </c>
      <c r="M29" s="22">
        <f t="shared" ca="1" si="17"/>
        <v>5</v>
      </c>
      <c r="N29" s="64"/>
      <c r="O29" s="183">
        <f t="shared" ca="1" si="18"/>
        <v>1</v>
      </c>
      <c r="Q29" s="87">
        <f t="shared" ref="Q29:Q33" ca="1" si="27">RANK(R29,$R$28:$R$33,1)</f>
        <v>1</v>
      </c>
      <c r="R29" s="84">
        <f t="shared" ref="R29:R33" ca="1" si="28">S29+ROW(A28)/100000</f>
        <v>1.0002800000000001</v>
      </c>
      <c r="S29" s="30">
        <f t="shared" ref="S29:S33" ca="1" si="29">RANK(AC29,$AC$28:$AC$33)</f>
        <v>1</v>
      </c>
      <c r="T29" s="12" t="str">
        <f ca="1">IF(COUNTIF($B$6:$C$9,"3B")&lt;&gt;2,"PRÜFEN!",VLOOKUP("3B",C6:E9,3,0))</f>
        <v>Slowakei</v>
      </c>
      <c r="U29" s="27">
        <f t="shared" ref="U29:U33" ca="1" si="30">VLOOKUP($T29,$T$2:$AC$26,COLUMN(B29),0)</f>
        <v>3</v>
      </c>
      <c r="V29" s="17">
        <f t="shared" ref="V29:V33" ca="1" si="31">VLOOKUP($T29,$T$2:$AC$26,COLUMN(C29),0)</f>
        <v>4</v>
      </c>
      <c r="W29" s="27">
        <f t="shared" ref="W29:W33" ca="1" si="32">VLOOKUP($T29,$T$2:$AC$26,COLUMN(D29),0)</f>
        <v>1</v>
      </c>
      <c r="X29" s="33">
        <f t="shared" ref="X29:X33" ca="1" si="33">VLOOKUP($T29,$T$2:$AC$26,COLUMN(E29),0)</f>
        <v>1</v>
      </c>
      <c r="Y29" s="17">
        <f t="shared" ref="Y29:Y33" ca="1" si="34">VLOOKUP($T29,$T$2:$AC$26,COLUMN(F29),0)</f>
        <v>1</v>
      </c>
      <c r="Z29" s="21">
        <f t="shared" ref="Z29:Z33" ca="1" si="35">VLOOKUP($T29,$T$2:$AC$26,COLUMN(G29),0)</f>
        <v>3</v>
      </c>
      <c r="AA29" s="276" t="s">
        <v>3</v>
      </c>
      <c r="AB29" s="22">
        <f t="shared" ref="AB29:AB33" ca="1" si="36">VLOOKUP($T29,$T$2:$AC$26,COLUMN(I29),0)</f>
        <v>3</v>
      </c>
      <c r="AC29" s="90">
        <f t="shared" ref="AC29:AC33" ca="1" si="37">VLOOKUP($T29,$T$2:$AC$26,COLUMN(J29),0)</f>
        <v>4.0003000000000002</v>
      </c>
      <c r="AD29">
        <f t="shared" ref="AD29:AD33" ca="1" si="38">COUNTIF(AC$28:AC$33,AC29)</f>
        <v>1</v>
      </c>
      <c r="AE29" s="181"/>
      <c r="AF29" s="181"/>
      <c r="AG29" s="181"/>
      <c r="AI29" s="12">
        <f t="shared" si="21"/>
        <v>0</v>
      </c>
      <c r="AJ29" s="254" t="str">
        <f t="shared" ca="1" si="22"/>
        <v>Irland</v>
      </c>
      <c r="AK29" s="255" t="str">
        <f t="shared" ca="1" si="23"/>
        <v>3E</v>
      </c>
      <c r="AL29" t="e">
        <f t="shared" si="24"/>
        <v>#N/A</v>
      </c>
      <c r="AM29" s="260" t="str">
        <f t="shared" ref="AM29:AM33" ca="1" si="39">VLOOKUP(AN29,$AJ$28:$AK$33,2,0)</f>
        <v>3E</v>
      </c>
      <c r="AN29" s="261" t="str">
        <f t="shared" ca="1" si="25"/>
        <v>Irland</v>
      </c>
      <c r="AO29" s="262" t="str">
        <f t="shared" ref="AO29:AO33" ca="1" si="40">RIGHT(AM29,1)</f>
        <v>E</v>
      </c>
      <c r="AP29" s="1" t="str">
        <f ca="1">VLOOKUP("B",$AO$28:$AO$31,1,0)</f>
        <v>B</v>
      </c>
    </row>
    <row r="30" spans="1:42" customFormat="1">
      <c r="C30" s="253" t="str">
        <f t="shared" ca="1" si="26"/>
        <v>3F</v>
      </c>
      <c r="D30" s="90">
        <f t="shared" ca="1" si="16"/>
        <v>3</v>
      </c>
      <c r="E30" s="12" t="str">
        <f t="shared" ca="1" si="16"/>
        <v>Portugal</v>
      </c>
      <c r="F30" s="27">
        <f t="shared" ca="1" si="16"/>
        <v>3</v>
      </c>
      <c r="G30" s="17">
        <f t="shared" ca="1" si="16"/>
        <v>3</v>
      </c>
      <c r="H30" s="27">
        <f t="shared" ca="1" si="16"/>
        <v>0</v>
      </c>
      <c r="I30" s="33">
        <f t="shared" ca="1" si="16"/>
        <v>3</v>
      </c>
      <c r="J30" s="17">
        <f t="shared" ca="1" si="16"/>
        <v>0</v>
      </c>
      <c r="K30" s="21">
        <f t="shared" ca="1" si="16"/>
        <v>4</v>
      </c>
      <c r="L30" s="13" t="s">
        <v>3</v>
      </c>
      <c r="M30" s="22">
        <f t="shared" ca="1" si="17"/>
        <v>4</v>
      </c>
      <c r="N30" s="64"/>
      <c r="O30" s="183">
        <f t="shared" ca="1" si="18"/>
        <v>1</v>
      </c>
      <c r="Q30" s="87">
        <f t="shared" ca="1" si="27"/>
        <v>4</v>
      </c>
      <c r="R30" s="84">
        <f t="shared" ca="1" si="28"/>
        <v>4.0002899999999997</v>
      </c>
      <c r="S30" s="30">
        <f t="shared" ca="1" si="29"/>
        <v>4</v>
      </c>
      <c r="T30" s="12" t="str">
        <f ca="1">IF(COUNTIF($B$10:$C$13,"3C")&lt;&gt;2,"PRÜFEN!",VLOOKUP("3C",C10:E13,3,0))</f>
        <v>Nordirland</v>
      </c>
      <c r="U30" s="27">
        <f t="shared" ca="1" si="30"/>
        <v>3</v>
      </c>
      <c r="V30" s="17">
        <f t="shared" ca="1" si="31"/>
        <v>3</v>
      </c>
      <c r="W30" s="27">
        <f t="shared" ca="1" si="32"/>
        <v>1</v>
      </c>
      <c r="X30" s="33">
        <f t="shared" ca="1" si="33"/>
        <v>0</v>
      </c>
      <c r="Y30" s="17">
        <f t="shared" ca="1" si="34"/>
        <v>2</v>
      </c>
      <c r="Z30" s="21">
        <f t="shared" ca="1" si="35"/>
        <v>2</v>
      </c>
      <c r="AA30" s="276" t="s">
        <v>3</v>
      </c>
      <c r="AB30" s="22">
        <f t="shared" ca="1" si="36"/>
        <v>2</v>
      </c>
      <c r="AC30" s="90">
        <f t="shared" ca="1" si="37"/>
        <v>3.0002</v>
      </c>
      <c r="AD30">
        <f t="shared" ca="1" si="38"/>
        <v>1</v>
      </c>
      <c r="AE30" s="181"/>
      <c r="AF30" s="181"/>
      <c r="AG30" s="181"/>
      <c r="AI30" s="12">
        <f t="shared" si="21"/>
        <v>0</v>
      </c>
      <c r="AJ30" s="254" t="str">
        <f t="shared" ca="1" si="22"/>
        <v>Portugal</v>
      </c>
      <c r="AK30" s="255" t="str">
        <f t="shared" ca="1" si="23"/>
        <v>3F</v>
      </c>
      <c r="AL30" t="e">
        <f t="shared" si="24"/>
        <v>#N/A</v>
      </c>
      <c r="AM30" s="260" t="str">
        <f t="shared" ca="1" si="39"/>
        <v>3F</v>
      </c>
      <c r="AN30" s="261" t="str">
        <f t="shared" ca="1" si="25"/>
        <v>Portugal</v>
      </c>
      <c r="AO30" s="262" t="str">
        <f t="shared" ca="1" si="40"/>
        <v>F</v>
      </c>
      <c r="AP30" s="1" t="str">
        <f ca="1">VLOOKUP("C",$AO$28:$AO$31,1,0)</f>
        <v>C</v>
      </c>
    </row>
    <row r="31" spans="1:42" customFormat="1">
      <c r="C31" s="253" t="str">
        <f t="shared" ca="1" si="26"/>
        <v>3C</v>
      </c>
      <c r="D31" s="90">
        <f t="shared" ca="1" si="16"/>
        <v>4</v>
      </c>
      <c r="E31" s="12" t="str">
        <f t="shared" ca="1" si="16"/>
        <v>Nordirland</v>
      </c>
      <c r="F31" s="27">
        <f t="shared" ca="1" si="16"/>
        <v>3</v>
      </c>
      <c r="G31" s="17">
        <f t="shared" ca="1" si="16"/>
        <v>3</v>
      </c>
      <c r="H31" s="27">
        <f t="shared" ca="1" si="16"/>
        <v>1</v>
      </c>
      <c r="I31" s="33">
        <f t="shared" ca="1" si="16"/>
        <v>0</v>
      </c>
      <c r="J31" s="17">
        <f t="shared" ca="1" si="16"/>
        <v>2</v>
      </c>
      <c r="K31" s="21">
        <f t="shared" ca="1" si="16"/>
        <v>2</v>
      </c>
      <c r="L31" s="13" t="s">
        <v>3</v>
      </c>
      <c r="M31" s="22">
        <f t="shared" ca="1" si="17"/>
        <v>2</v>
      </c>
      <c r="N31" s="64"/>
      <c r="O31" s="183">
        <f t="shared" ca="1" si="18"/>
        <v>1</v>
      </c>
      <c r="Q31" s="87">
        <f t="shared" ca="1" si="27"/>
        <v>5</v>
      </c>
      <c r="R31" s="84">
        <f t="shared" ca="1" si="28"/>
        <v>5.0003000000000002</v>
      </c>
      <c r="S31" s="30">
        <f t="shared" ca="1" si="29"/>
        <v>5</v>
      </c>
      <c r="T31" s="12" t="str">
        <f ca="1">IF(COUNTIF($B$14:$C$17,"3D")&lt;&gt;2,"PRÜFEN!",VLOOKUP("3D",C14:E17,3,0))</f>
        <v>Türkei</v>
      </c>
      <c r="U31" s="27">
        <f t="shared" ca="1" si="30"/>
        <v>3</v>
      </c>
      <c r="V31" s="17">
        <f t="shared" ca="1" si="31"/>
        <v>3</v>
      </c>
      <c r="W31" s="27">
        <f t="shared" ca="1" si="32"/>
        <v>1</v>
      </c>
      <c r="X31" s="33">
        <f t="shared" ca="1" si="33"/>
        <v>0</v>
      </c>
      <c r="Y31" s="17">
        <f t="shared" ca="1" si="34"/>
        <v>2</v>
      </c>
      <c r="Z31" s="21">
        <f t="shared" ca="1" si="35"/>
        <v>2</v>
      </c>
      <c r="AA31" s="276" t="s">
        <v>3</v>
      </c>
      <c r="AB31" s="22">
        <f t="shared" ca="1" si="36"/>
        <v>4</v>
      </c>
      <c r="AC31" s="90">
        <f t="shared" ca="1" si="37"/>
        <v>2.9802</v>
      </c>
      <c r="AD31">
        <f t="shared" ca="1" si="38"/>
        <v>1</v>
      </c>
      <c r="AE31" s="181"/>
      <c r="AF31" s="181"/>
      <c r="AG31" s="181"/>
      <c r="AI31" s="12">
        <f t="shared" si="21"/>
        <v>0</v>
      </c>
      <c r="AJ31" s="254" t="str">
        <f t="shared" ca="1" si="22"/>
        <v>Nordirland</v>
      </c>
      <c r="AK31" s="255" t="str">
        <f t="shared" ca="1" si="23"/>
        <v>3C</v>
      </c>
      <c r="AL31" t="e">
        <f t="shared" si="24"/>
        <v>#N/A</v>
      </c>
      <c r="AM31" s="260" t="str">
        <f t="shared" ca="1" si="39"/>
        <v>3C</v>
      </c>
      <c r="AN31" s="261" t="str">
        <f t="shared" ca="1" si="25"/>
        <v>Nordirland</v>
      </c>
      <c r="AO31" s="262" t="str">
        <f t="shared" ca="1" si="40"/>
        <v>C</v>
      </c>
      <c r="AP31" s="1" t="e">
        <f ca="1">VLOOKUP("D",$AO$28:$AO$31,1,0)</f>
        <v>#N/A</v>
      </c>
    </row>
    <row r="32" spans="1:42" customFormat="1">
      <c r="C32" s="253" t="str">
        <f t="shared" ca="1" si="26"/>
        <v>3D</v>
      </c>
      <c r="D32" s="90">
        <f t="shared" ca="1" si="16"/>
        <v>5</v>
      </c>
      <c r="E32" s="12" t="str">
        <f t="shared" ca="1" si="16"/>
        <v>Türkei</v>
      </c>
      <c r="F32" s="27">
        <f t="shared" ca="1" si="16"/>
        <v>3</v>
      </c>
      <c r="G32" s="17">
        <f t="shared" ca="1" si="16"/>
        <v>3</v>
      </c>
      <c r="H32" s="27">
        <f t="shared" ca="1" si="16"/>
        <v>1</v>
      </c>
      <c r="I32" s="33">
        <f t="shared" ca="1" si="16"/>
        <v>0</v>
      </c>
      <c r="J32" s="17">
        <f t="shared" ca="1" si="16"/>
        <v>2</v>
      </c>
      <c r="K32" s="21">
        <f t="shared" ca="1" si="16"/>
        <v>2</v>
      </c>
      <c r="L32" s="13" t="s">
        <v>3</v>
      </c>
      <c r="M32" s="22">
        <f t="shared" ca="1" si="17"/>
        <v>4</v>
      </c>
      <c r="N32" s="64"/>
      <c r="O32" s="183">
        <f t="shared" ca="1" si="18"/>
        <v>1</v>
      </c>
      <c r="Q32" s="87">
        <f t="shared" ca="1" si="27"/>
        <v>2</v>
      </c>
      <c r="R32" s="84">
        <f t="shared" ca="1" si="28"/>
        <v>2.0003099999999998</v>
      </c>
      <c r="S32" s="30">
        <f t="shared" ca="1" si="29"/>
        <v>2</v>
      </c>
      <c r="T32" s="12" t="str">
        <f ca="1">IF(COUNTIF($B$18:$C$21,"3E")&lt;&gt;2,"PRÜFEN!",VLOOKUP("3E",C18:E21,3,0))</f>
        <v>Irland</v>
      </c>
      <c r="U32" s="27">
        <f t="shared" ca="1" si="30"/>
        <v>3</v>
      </c>
      <c r="V32" s="17">
        <f t="shared" ca="1" si="31"/>
        <v>4</v>
      </c>
      <c r="W32" s="27">
        <f t="shared" ca="1" si="32"/>
        <v>1</v>
      </c>
      <c r="X32" s="33">
        <f t="shared" ca="1" si="33"/>
        <v>1</v>
      </c>
      <c r="Y32" s="17">
        <f t="shared" ca="1" si="34"/>
        <v>1</v>
      </c>
      <c r="Z32" s="21">
        <f t="shared" ca="1" si="35"/>
        <v>3</v>
      </c>
      <c r="AA32" s="276" t="s">
        <v>3</v>
      </c>
      <c r="AB32" s="22">
        <f t="shared" ca="1" si="36"/>
        <v>5</v>
      </c>
      <c r="AC32" s="90">
        <f t="shared" ca="1" si="37"/>
        <v>3.9803000000000002</v>
      </c>
      <c r="AD32">
        <f t="shared" ca="1" si="38"/>
        <v>1</v>
      </c>
      <c r="AE32" s="181"/>
      <c r="AF32" s="181"/>
      <c r="AG32" s="181"/>
      <c r="AI32" s="12">
        <f t="shared" si="21"/>
        <v>0</v>
      </c>
      <c r="AJ32" s="254" t="str">
        <f t="shared" ca="1" si="22"/>
        <v>Türkei</v>
      </c>
      <c r="AK32" s="255" t="str">
        <f t="shared" ca="1" si="23"/>
        <v>3D</v>
      </c>
      <c r="AL32" t="e">
        <f t="shared" si="24"/>
        <v>#N/A</v>
      </c>
      <c r="AM32" s="260" t="str">
        <f t="shared" ca="1" si="39"/>
        <v>3D</v>
      </c>
      <c r="AN32" s="261" t="str">
        <f t="shared" ca="1" si="25"/>
        <v>Türkei</v>
      </c>
      <c r="AO32" s="262" t="str">
        <f t="shared" ca="1" si="40"/>
        <v>D</v>
      </c>
      <c r="AP32" s="1" t="str">
        <f ca="1">VLOOKUP("E",$AO$28:$AO$31,1,0)</f>
        <v>E</v>
      </c>
    </row>
    <row r="33" spans="3:42" customFormat="1" ht="13.5" thickBot="1">
      <c r="C33" s="253" t="str">
        <f t="shared" ca="1" si="26"/>
        <v>3A</v>
      </c>
      <c r="D33" s="91">
        <f t="shared" ca="1" si="16"/>
        <v>6</v>
      </c>
      <c r="E33" s="14" t="str">
        <f t="shared" ca="1" si="16"/>
        <v>Albanien</v>
      </c>
      <c r="F33" s="28">
        <f t="shared" ca="1" si="16"/>
        <v>3</v>
      </c>
      <c r="G33" s="18">
        <f t="shared" ca="1" si="16"/>
        <v>3</v>
      </c>
      <c r="H33" s="28">
        <f t="shared" ca="1" si="16"/>
        <v>1</v>
      </c>
      <c r="I33" s="34">
        <f t="shared" ca="1" si="16"/>
        <v>0</v>
      </c>
      <c r="J33" s="18">
        <f t="shared" ca="1" si="16"/>
        <v>2</v>
      </c>
      <c r="K33" s="23">
        <f t="shared" ca="1" si="16"/>
        <v>1</v>
      </c>
      <c r="L33" s="15" t="s">
        <v>3</v>
      </c>
      <c r="M33" s="24">
        <f t="shared" ca="1" si="17"/>
        <v>3</v>
      </c>
      <c r="N33" s="65"/>
      <c r="O33" s="183">
        <f t="shared" ca="1" si="18"/>
        <v>1</v>
      </c>
      <c r="Q33" s="88">
        <f t="shared" ca="1" si="27"/>
        <v>3</v>
      </c>
      <c r="R33" s="85">
        <f t="shared" ca="1" si="28"/>
        <v>3.0003199999999999</v>
      </c>
      <c r="S33" s="31">
        <f t="shared" ca="1" si="29"/>
        <v>3</v>
      </c>
      <c r="T33" s="14" t="str">
        <f ca="1">IF(COUNTIF($B$22:$C$25,"3F")&lt;&gt;2,"PRÜFEN!",VLOOKUP("3F",C22:E25,3,0))</f>
        <v>Portugal</v>
      </c>
      <c r="U33" s="28">
        <f t="shared" ca="1" si="30"/>
        <v>3</v>
      </c>
      <c r="V33" s="18">
        <f t="shared" ca="1" si="31"/>
        <v>3</v>
      </c>
      <c r="W33" s="28">
        <f t="shared" ca="1" si="32"/>
        <v>0</v>
      </c>
      <c r="X33" s="34">
        <f t="shared" ca="1" si="33"/>
        <v>3</v>
      </c>
      <c r="Y33" s="18">
        <f t="shared" ca="1" si="34"/>
        <v>0</v>
      </c>
      <c r="Z33" s="23">
        <f t="shared" ca="1" si="35"/>
        <v>4</v>
      </c>
      <c r="AA33" s="277" t="s">
        <v>3</v>
      </c>
      <c r="AB33" s="24">
        <f t="shared" ca="1" si="36"/>
        <v>4</v>
      </c>
      <c r="AC33" s="91">
        <f t="shared" ca="1" si="37"/>
        <v>3.0004</v>
      </c>
      <c r="AD33">
        <f t="shared" ca="1" si="38"/>
        <v>1</v>
      </c>
      <c r="AE33" s="181"/>
      <c r="AF33" s="181"/>
      <c r="AG33" s="181"/>
      <c r="AI33" s="14">
        <f t="shared" si="21"/>
        <v>0</v>
      </c>
      <c r="AJ33" s="248" t="str">
        <f t="shared" ca="1" si="22"/>
        <v>Albanien</v>
      </c>
      <c r="AK33" s="250" t="str">
        <f t="shared" ca="1" si="23"/>
        <v>3A</v>
      </c>
      <c r="AL33" t="e">
        <f t="shared" si="24"/>
        <v>#N/A</v>
      </c>
      <c r="AM33" s="263" t="str">
        <f t="shared" ca="1" si="39"/>
        <v>3A</v>
      </c>
      <c r="AN33" s="264" t="str">
        <f t="shared" ca="1" si="25"/>
        <v>Albanien</v>
      </c>
      <c r="AO33" s="41" t="str">
        <f t="shared" ca="1" si="40"/>
        <v>A</v>
      </c>
      <c r="AP33" s="1" t="str">
        <f ca="1">VLOOKUP("F",$AO$28:$AO$31,1,0)</f>
        <v>F</v>
      </c>
    </row>
    <row r="34" spans="3:42" customFormat="1"/>
    <row r="35" spans="3:42" customFormat="1"/>
    <row r="36" spans="3:42" customFormat="1"/>
    <row r="37" spans="3:42" customFormat="1"/>
    <row r="38" spans="3:42" customFormat="1"/>
    <row r="39" spans="3:42" customFormat="1"/>
  </sheetData>
  <sheetProtection sheet="1" objects="1" scenarios="1" selectLockedCells="1"/>
  <mergeCells count="2">
    <mergeCell ref="AI1:AJ1"/>
    <mergeCell ref="Q1:R1"/>
  </mergeCells>
  <phoneticPr fontId="0" type="noConversion"/>
  <conditionalFormatting sqref="F2:F25">
    <cfRule type="cellIs" dxfId="5" priority="9" stopIfTrue="1" operator="notEqual">
      <formula>3</formula>
    </cfRule>
  </conditionalFormatting>
  <conditionalFormatting sqref="F28:F33">
    <cfRule type="cellIs" dxfId="4" priority="1" stopIfTrue="1" operator="notEqual">
      <formula>3</formula>
    </cfRule>
  </conditionalFormatting>
  <conditionalFormatting sqref="D28:M33">
    <cfRule type="expression" dxfId="3" priority="2" stopIfTrue="1">
      <formula>($O28&gt;1)</formula>
    </cfRule>
  </conditionalFormatting>
  <conditionalFormatting sqref="D2:M25">
    <cfRule type="expression" dxfId="2" priority="19" stopIfTrue="1">
      <formula>($O2&gt;1)</formula>
    </cfRule>
    <cfRule type="expression" dxfId="1" priority="20" stopIfTrue="1">
      <formula>($D2=1)</formula>
    </cfRule>
    <cfRule type="expression" dxfId="0" priority="21" stopIfTrue="1">
      <formula>($D2=2)</formula>
    </cfRule>
  </conditionalFormatting>
  <printOptions horizontalCentered="1"/>
  <pageMargins left="0.78740157480314965" right="0.78740157480314965" top="1.3779527559055118" bottom="0.98425196850393704" header="0.51181102362204722" footer="0.51181102362204722"/>
  <pageSetup paperSize="9" orientation="portrait" horizontalDpi="300" verticalDpi="300" r:id="rId1"/>
  <headerFooter alignWithMargins="0">
    <oddHeader>&amp;LFußball-WM 2014&amp;A (gedr.: &amp;D)&amp;RWolfgang Schmidt-Sielexcontact@schmidt-sielex.de</oddHeader>
  </headerFooter>
  <legacyDrawing r:id="rId2"/>
  <picture r:id="rId3"/>
</worksheet>
</file>

<file path=xl/worksheets/sheet4.xml><?xml version="1.0" encoding="utf-8"?>
<worksheet xmlns="http://schemas.openxmlformats.org/spreadsheetml/2006/main" xmlns:r="http://schemas.openxmlformats.org/officeDocument/2006/relationships">
  <sheetPr codeName="Tabelle4">
    <tabColor rgb="FF92D050"/>
    <pageSetUpPr autoPageBreaks="0" fitToPage="1"/>
  </sheetPr>
  <dimension ref="B2:M28"/>
  <sheetViews>
    <sheetView showGridLines="0" showRowColHeaders="0" zoomScaleSheetLayoutView="100" workbookViewId="0"/>
  </sheetViews>
  <sheetFormatPr baseColWidth="10" defaultRowHeight="12.75"/>
  <cols>
    <col min="1" max="1" width="2.42578125" customWidth="1"/>
    <col min="2" max="2" width="13" customWidth="1"/>
    <col min="3" max="3" width="4.42578125" style="4" customWidth="1"/>
    <col min="4" max="4" width="4.42578125" customWidth="1"/>
    <col min="5" max="5" width="13" customWidth="1"/>
    <col min="6" max="6" width="4.28515625" style="4" customWidth="1"/>
    <col min="7" max="7" width="4.7109375" customWidth="1"/>
    <col min="8" max="8" width="13" customWidth="1"/>
    <col min="9" max="9" width="4.42578125" style="4" customWidth="1"/>
    <col min="10" max="10" width="5" customWidth="1"/>
    <col min="11" max="11" width="13" customWidth="1"/>
    <col min="12" max="12" width="4.28515625" style="4" customWidth="1"/>
    <col min="13" max="13" width="13" customWidth="1"/>
  </cols>
  <sheetData>
    <row r="2" spans="2:13">
      <c r="B2" s="43" t="s">
        <v>18</v>
      </c>
      <c r="C2" s="48"/>
    </row>
    <row r="3" spans="2:13">
      <c r="B3" s="40"/>
      <c r="C3" s="48"/>
    </row>
    <row r="4" spans="2:13">
      <c r="B4" s="46" t="str">
        <f ca="1">'alle Spiele'!E40</f>
        <v>Schweiz</v>
      </c>
      <c r="C4" s="49">
        <f>IF('alle Spiele'!H40="","",'alle Spiele'!H40)</f>
        <v>5</v>
      </c>
      <c r="E4" s="44" t="s">
        <v>19</v>
      </c>
      <c r="F4" s="50"/>
    </row>
    <row r="5" spans="2:13">
      <c r="B5" s="46" t="str">
        <f ca="1">'alle Spiele'!G40</f>
        <v>Polen</v>
      </c>
      <c r="C5" s="49">
        <f>IF('alle Spiele'!J40="","",'alle Spiele'!J40)</f>
        <v>6</v>
      </c>
      <c r="D5" s="53"/>
      <c r="E5" s="38"/>
      <c r="F5" s="50"/>
    </row>
    <row r="6" spans="2:13">
      <c r="B6" s="40"/>
      <c r="C6" s="48"/>
      <c r="E6" s="46" t="str">
        <f ca="1">'alle Spiele'!E48</f>
        <v>Polen</v>
      </c>
      <c r="F6" s="49" t="str">
        <f>IF('alle Spiele'!H48="","",'alle Spiele'!H48)</f>
        <v/>
      </c>
    </row>
    <row r="7" spans="2:13" ht="13.5" thickBot="1">
      <c r="B7" s="46" t="str">
        <f ca="1">'alle Spiele'!E42</f>
        <v>Kroatien</v>
      </c>
      <c r="C7" s="49">
        <f>IF('alle Spiele'!H42="","",'alle Spiele'!H42)</f>
        <v>0</v>
      </c>
      <c r="D7" s="54"/>
      <c r="E7" s="46" t="str">
        <f ca="1">'alle Spiele'!G48</f>
        <v>Portugal</v>
      </c>
      <c r="F7" s="49" t="str">
        <f>IF('alle Spiele'!J48="","",'alle Spiele'!J48)</f>
        <v/>
      </c>
      <c r="G7" s="305"/>
    </row>
    <row r="8" spans="2:13">
      <c r="B8" s="46" t="str">
        <f ca="1">'alle Spiele'!G42</f>
        <v>Portugal</v>
      </c>
      <c r="C8" s="49">
        <f>IF('alle Spiele'!J42="","",'alle Spiele'!J42)</f>
        <v>1</v>
      </c>
      <c r="E8" s="38"/>
      <c r="F8" s="50"/>
      <c r="G8" s="305"/>
      <c r="H8" s="45" t="s">
        <v>20</v>
      </c>
      <c r="I8" s="51"/>
      <c r="K8" s="280"/>
      <c r="L8" s="281" t="s">
        <v>229</v>
      </c>
      <c r="M8" s="282" t="str">
        <f>IF(L14="","",IF(L14&gt;L15,K14,K15))</f>
        <v/>
      </c>
    </row>
    <row r="9" spans="2:13" ht="13.5" thickBot="1">
      <c r="B9" s="40"/>
      <c r="C9" s="48"/>
      <c r="E9" s="38"/>
      <c r="F9" s="50"/>
      <c r="G9" s="305"/>
      <c r="H9" s="39"/>
      <c r="I9" s="51"/>
      <c r="K9" s="283"/>
      <c r="L9" s="284" t="s">
        <v>23</v>
      </c>
      <c r="M9" s="285" t="str">
        <f>IF(L14="","",IF(L14&gt;L15,K15,K14))</f>
        <v/>
      </c>
    </row>
    <row r="10" spans="2:13">
      <c r="B10" s="46" t="str">
        <f ca="1">'alle Spiele'!E41</f>
        <v>Wales</v>
      </c>
      <c r="C10" s="49">
        <f>IF('alle Spiele'!H41="","",'alle Spiele'!H41)</f>
        <v>1</v>
      </c>
      <c r="E10" s="38"/>
      <c r="F10" s="50"/>
      <c r="H10" s="46" t="str">
        <f>'alle Spiele'!E52</f>
        <v/>
      </c>
      <c r="I10" s="49" t="str">
        <f>IF('alle Spiele'!H52="","",'alle Spiele'!H52)</f>
        <v/>
      </c>
    </row>
    <row r="11" spans="2:13">
      <c r="B11" s="46" t="str">
        <f ca="1">'alle Spiele'!G41</f>
        <v>Nordirland</v>
      </c>
      <c r="C11" s="49">
        <f>IF('alle Spiele'!J41="","",'alle Spiele'!J41)</f>
        <v>0</v>
      </c>
      <c r="D11" s="53"/>
      <c r="E11" s="38"/>
      <c r="F11" s="50"/>
      <c r="H11" s="46" t="str">
        <f>'alle Spiele'!G52</f>
        <v/>
      </c>
      <c r="I11" s="49" t="str">
        <f>IF('alle Spiele'!J52="","",'alle Spiele'!J52)</f>
        <v/>
      </c>
      <c r="J11" s="305"/>
    </row>
    <row r="12" spans="2:13">
      <c r="B12" s="40"/>
      <c r="C12" s="48"/>
      <c r="E12" s="46" t="str">
        <f ca="1">'alle Spiele'!E49</f>
        <v>Wales</v>
      </c>
      <c r="F12" s="49" t="str">
        <f>IF('alle Spiele'!H49="","",'alle Spiele'!H49)</f>
        <v/>
      </c>
      <c r="G12" s="55"/>
      <c r="H12" s="39"/>
      <c r="I12" s="51"/>
      <c r="J12" s="305"/>
    </row>
    <row r="13" spans="2:13">
      <c r="B13" s="46" t="str">
        <f ca="1">'alle Spiele'!E45</f>
        <v>Ungarn</v>
      </c>
      <c r="C13" s="49" t="str">
        <f>IF('alle Spiele'!H45="","",'alle Spiele'!H45)</f>
        <v/>
      </c>
      <c r="D13" s="54"/>
      <c r="E13" s="46" t="str">
        <f>'alle Spiele'!G49</f>
        <v/>
      </c>
      <c r="F13" s="49" t="str">
        <f>IF('alle Spiele'!J49="","",'alle Spiele'!J49)</f>
        <v/>
      </c>
      <c r="H13" s="39"/>
      <c r="I13" s="51"/>
      <c r="J13" s="305"/>
      <c r="K13" s="45" t="s">
        <v>21</v>
      </c>
      <c r="L13" s="51"/>
    </row>
    <row r="14" spans="2:13">
      <c r="B14" s="46" t="str">
        <f ca="1">'alle Spiele'!G45</f>
        <v>Belgien</v>
      </c>
      <c r="C14" s="49" t="str">
        <f>IF('alle Spiele'!J45="","",'alle Spiele'!J45)</f>
        <v/>
      </c>
      <c r="E14" s="38"/>
      <c r="F14" s="50"/>
      <c r="H14" s="39"/>
      <c r="I14" s="51"/>
      <c r="K14" s="46" t="str">
        <f>'alle Spiele'!E54</f>
        <v/>
      </c>
      <c r="L14" s="49" t="str">
        <f>IF('alle Spiele'!H54="","",'alle Spiele'!H54)</f>
        <v/>
      </c>
    </row>
    <row r="15" spans="2:13">
      <c r="B15" s="40"/>
      <c r="C15" s="48"/>
      <c r="E15" s="38"/>
      <c r="F15" s="50"/>
      <c r="H15" s="39"/>
      <c r="I15" s="51"/>
      <c r="K15" s="46" t="str">
        <f>'alle Spiele'!G54</f>
        <v/>
      </c>
      <c r="L15" s="49" t="str">
        <f>IF('alle Spiele'!J54="","",'alle Spiele'!J54)</f>
        <v/>
      </c>
    </row>
    <row r="16" spans="2:13">
      <c r="B16" s="40"/>
      <c r="C16" s="48"/>
      <c r="E16" s="38"/>
      <c r="F16" s="50"/>
      <c r="H16" s="39"/>
      <c r="I16" s="51"/>
      <c r="J16" s="306"/>
      <c r="K16" s="39"/>
      <c r="L16" s="51"/>
    </row>
    <row r="17" spans="2:10">
      <c r="B17" s="46" t="str">
        <f ca="1">'alle Spiele'!E44</f>
        <v>Deutschland</v>
      </c>
      <c r="C17" s="49" t="str">
        <f>IF('alle Spiele'!H44="","",'alle Spiele'!H44)</f>
        <v/>
      </c>
      <c r="D17" s="54"/>
      <c r="E17" s="38"/>
      <c r="F17" s="50"/>
      <c r="H17" s="39"/>
      <c r="I17" s="51"/>
      <c r="J17" s="306"/>
    </row>
    <row r="18" spans="2:10">
      <c r="B18" s="46" t="str">
        <f ca="1">'alle Spiele'!G44</f>
        <v>Slowakei</v>
      </c>
      <c r="C18" s="49" t="str">
        <f>IF('alle Spiele'!J44="","",'alle Spiele'!J44)</f>
        <v/>
      </c>
      <c r="E18" s="46" t="str">
        <f>'alle Spiele'!E50</f>
        <v/>
      </c>
      <c r="F18" s="49" t="str">
        <f>IF('alle Spiele'!H50="","",'alle Spiele'!H50)</f>
        <v/>
      </c>
      <c r="H18" s="39"/>
      <c r="I18" s="51"/>
      <c r="J18" s="306"/>
    </row>
    <row r="19" spans="2:10">
      <c r="B19" s="40"/>
      <c r="C19" s="48"/>
      <c r="E19" s="46" t="str">
        <f>'alle Spiele'!G50</f>
        <v/>
      </c>
      <c r="F19" s="49" t="str">
        <f>IF('alle Spiele'!J50="","",'alle Spiele'!J50)</f>
        <v/>
      </c>
      <c r="G19" s="53"/>
      <c r="H19" s="39"/>
      <c r="I19" s="51"/>
      <c r="J19" s="306"/>
    </row>
    <row r="20" spans="2:10">
      <c r="B20" s="46" t="str">
        <f ca="1">'alle Spiele'!E46</f>
        <v>Italien</v>
      </c>
      <c r="C20" s="49" t="str">
        <f>IF('alle Spiele'!H46="","",'alle Spiele'!H46)</f>
        <v/>
      </c>
      <c r="D20" s="55"/>
      <c r="E20" s="38"/>
      <c r="F20" s="50"/>
      <c r="H20" s="46" t="str">
        <f>'alle Spiele'!E53</f>
        <v/>
      </c>
      <c r="I20" s="49" t="str">
        <f>IF('alle Spiele'!H53="","",'alle Spiele'!H53)</f>
        <v/>
      </c>
      <c r="J20" s="306"/>
    </row>
    <row r="21" spans="2:10">
      <c r="B21" s="46" t="str">
        <f ca="1">'alle Spiele'!G46</f>
        <v>Spanien</v>
      </c>
      <c r="C21" s="49" t="str">
        <f>IF('alle Spiele'!J46="","",'alle Spiele'!J46)</f>
        <v/>
      </c>
      <c r="E21" s="38"/>
      <c r="F21" s="50"/>
      <c r="H21" s="46" t="str">
        <f>'alle Spiele'!G53</f>
        <v/>
      </c>
      <c r="I21" s="49" t="str">
        <f>IF('alle Spiele'!J53="","",'alle Spiele'!J53)</f>
        <v/>
      </c>
    </row>
    <row r="22" spans="2:10">
      <c r="B22" s="40"/>
      <c r="C22" s="48"/>
      <c r="E22" s="38"/>
      <c r="F22" s="50"/>
      <c r="G22" s="306"/>
      <c r="H22" s="39"/>
      <c r="I22" s="51"/>
    </row>
    <row r="23" spans="2:10">
      <c r="B23" s="46" t="str">
        <f ca="1">'alle Spiele'!E47</f>
        <v>England</v>
      </c>
      <c r="C23" s="49" t="str">
        <f>IF('alle Spiele'!H47="","",'alle Spiele'!H47)</f>
        <v/>
      </c>
      <c r="D23" s="54"/>
      <c r="E23" s="38"/>
      <c r="F23" s="50"/>
      <c r="G23" s="306"/>
    </row>
    <row r="24" spans="2:10">
      <c r="B24" s="46" t="str">
        <f ca="1">'alle Spiele'!G47</f>
        <v>Island</v>
      </c>
      <c r="C24" s="49" t="str">
        <f>IF('alle Spiele'!J47="","",'alle Spiele'!J47)</f>
        <v/>
      </c>
      <c r="E24" s="46" t="str">
        <f>'alle Spiele'!E51</f>
        <v/>
      </c>
      <c r="F24" s="49" t="str">
        <f>IF('alle Spiele'!H51="","",'alle Spiele'!H51)</f>
        <v/>
      </c>
      <c r="G24" s="306"/>
    </row>
    <row r="25" spans="2:10">
      <c r="B25" s="40"/>
      <c r="C25" s="48"/>
      <c r="E25" s="46" t="str">
        <f>'alle Spiele'!G51</f>
        <v/>
      </c>
      <c r="F25" s="49" t="str">
        <f>IF('alle Spiele'!J51="","",'alle Spiele'!J51)</f>
        <v/>
      </c>
    </row>
    <row r="26" spans="2:10">
      <c r="B26" s="46" t="str">
        <f ca="1">'alle Spiele'!E43</f>
        <v>Frankreich</v>
      </c>
      <c r="C26" s="49" t="str">
        <f>IF('alle Spiele'!H43="","",'alle Spiele'!H43)</f>
        <v/>
      </c>
      <c r="D26" s="55"/>
      <c r="E26" s="38"/>
      <c r="F26" s="50"/>
    </row>
    <row r="27" spans="2:10">
      <c r="B27" s="46" t="str">
        <f ca="1">'alle Spiele'!G43</f>
        <v>Irland</v>
      </c>
      <c r="C27" s="49" t="str">
        <f>IF('alle Spiele'!J43="","",'alle Spiele'!J43)</f>
        <v/>
      </c>
    </row>
    <row r="28" spans="2:10">
      <c r="B28" s="40"/>
      <c r="C28" s="48"/>
    </row>
  </sheetData>
  <sheetProtection sheet="1" objects="1" scenarios="1"/>
  <mergeCells count="4">
    <mergeCell ref="G7:G9"/>
    <mergeCell ref="G22:G24"/>
    <mergeCell ref="J11:J13"/>
    <mergeCell ref="J16:J20"/>
  </mergeCells>
  <phoneticPr fontId="0" type="noConversion"/>
  <printOptions horizontalCentered="1"/>
  <pageMargins left="0.78740157480314965" right="0.78740157480314965" top="1.3779527559055118" bottom="0.98425196850393704" header="0.51181102362204722" footer="0.51181102362204722"/>
  <pageSetup paperSize="9" orientation="landscape" horizontalDpi="300" verticalDpi="300" r:id="rId1"/>
  <headerFooter alignWithMargins="0">
    <oddHeader>&amp;LFußball-WM 2014&amp;A (gedr.: &amp;D)&amp;RWolfgang Schmidt-Sielexcontact@schmidt-sielex.de</oddHeader>
  </headerFooter>
  <picture r:id="rId2"/>
</worksheet>
</file>

<file path=xl/worksheets/sheet5.xml><?xml version="1.0" encoding="utf-8"?>
<worksheet xmlns="http://schemas.openxmlformats.org/spreadsheetml/2006/main" xmlns:r="http://schemas.openxmlformats.org/officeDocument/2006/relationships">
  <sheetPr codeName="Tabelle5">
    <tabColor rgb="FF92D050"/>
    <pageSetUpPr autoPageBreaks="0" fitToPage="1"/>
  </sheetPr>
  <dimension ref="A1:L41"/>
  <sheetViews>
    <sheetView showGridLines="0" showRowColHeaders="0" workbookViewId="0">
      <pane ySplit="1" topLeftCell="A2" activePane="bottomLeft" state="frozen"/>
      <selection activeCell="C2" sqref="C2"/>
      <selection pane="bottomLeft"/>
    </sheetView>
  </sheetViews>
  <sheetFormatPr baseColWidth="10" defaultRowHeight="12.75"/>
  <cols>
    <col min="1" max="1" width="6.42578125" style="1" customWidth="1"/>
    <col min="2" max="2" width="18.7109375" customWidth="1"/>
    <col min="3" max="3" width="11.28515625" customWidth="1"/>
    <col min="4" max="4" width="12" customWidth="1"/>
    <col min="5" max="5" width="8.140625" bestFit="1" customWidth="1"/>
    <col min="7" max="7" width="8.42578125" hidden="1" customWidth="1"/>
    <col min="8" max="8" width="12" hidden="1" customWidth="1"/>
    <col min="9" max="9" width="8" hidden="1" customWidth="1"/>
    <col min="10" max="10" width="9.7109375" hidden="1" customWidth="1"/>
    <col min="11" max="12" width="11.85546875" hidden="1" customWidth="1"/>
    <col min="13" max="13" width="2" customWidth="1"/>
  </cols>
  <sheetData>
    <row r="1" spans="1:12" s="2" customFormat="1" ht="26.25" thickBot="1">
      <c r="A1" s="74" t="s">
        <v>30</v>
      </c>
      <c r="B1" s="75" t="s">
        <v>83</v>
      </c>
      <c r="C1" s="76" t="s">
        <v>28</v>
      </c>
      <c r="D1" s="76" t="s">
        <v>29</v>
      </c>
      <c r="E1" s="79" t="s">
        <v>32</v>
      </c>
      <c r="G1" s="71"/>
      <c r="H1" s="70" t="s">
        <v>30</v>
      </c>
      <c r="I1" s="307" t="s">
        <v>31</v>
      </c>
      <c r="J1" s="308"/>
      <c r="K1" s="77" t="s">
        <v>33</v>
      </c>
      <c r="L1" s="77" t="s">
        <v>34</v>
      </c>
    </row>
    <row r="2" spans="1:12">
      <c r="A2" s="104">
        <f>IF($B2="","",ROW($A1))</f>
        <v>1</v>
      </c>
      <c r="B2" s="121" t="str">
        <f>IF(VLOOKUP(ROW($A1),$G$2:$L$41,4,FALSE)&lt;&gt;0,VLOOKUP(ROW($A1),$G$2:$L$41,4,FALSE),"")</f>
        <v>Maria Mustermann</v>
      </c>
      <c r="C2" s="105">
        <f>IF($B2="","",VLOOKUP(ROW($A1),$G$2:$L$41,5,FALSE))</f>
        <v>14</v>
      </c>
      <c r="D2" s="105">
        <f>IF($B2="","",VLOOKUP(ROW($A1),$G$2:$L$41,6,FALSE))</f>
        <v>8</v>
      </c>
      <c r="E2" s="106">
        <f>IF($B2="","",VLOOKUP(ROW($A1),$G$2:$L$41,3,FALSE))</f>
        <v>45</v>
      </c>
      <c r="G2" s="73">
        <f t="shared" ref="G2:G20" si="0">RANK($H2,$H$2:$H$41,1)</f>
        <v>1</v>
      </c>
      <c r="H2" s="72">
        <f t="shared" ref="H2:H20" si="1">RANK(I2,$I$2:$I$41)+ROW(H2)/100000</f>
        <v>1.0000199999999999</v>
      </c>
      <c r="I2" s="46">
        <f>INDEX('alle Spiele'!$V$2:$EI$2,1,ROW('Tipp-Rangliste'!I2)*3-5,1)</f>
        <v>45</v>
      </c>
      <c r="J2" s="46" t="str">
        <f>INDEX('alle Spiele'!$T$3:$EH$3,1,ROW('Tipp-Rangliste'!J2)*3-5,1)</f>
        <v>Maria Mustermann</v>
      </c>
      <c r="K2" s="78">
        <f>COUNTIF(INDEX(Tipppunkte!$T$4:$EG$54,0,ROW('Tipp-Rangliste'!K2)*3-5,1),Punktsystem!$B$6)</f>
        <v>14</v>
      </c>
      <c r="L2" s="78">
        <f>COUNTIF(INDEX(Tipppunkte!$T$4:$EG$54,0,ROW('Tipp-Rangliste'!L2)*3-5,1),Punktsystem!$B$5)</f>
        <v>8</v>
      </c>
    </row>
    <row r="3" spans="1:12">
      <c r="A3" s="110">
        <f t="shared" ref="A3:A41" si="2">IF($B3="","",ROW($A2))</f>
        <v>2</v>
      </c>
      <c r="B3" s="122" t="str">
        <f t="shared" ref="B3:B41" si="3">IF(VLOOKUP(ROW($A2),$G$2:$L$41,4,FALSE)&lt;&gt;0,VLOOKUP(ROW($A2),$G$2:$L$41,4,FALSE),"")</f>
        <v>Markus Musterfrau</v>
      </c>
      <c r="C3" s="111">
        <f t="shared" ref="C3:C41" si="4">IF($B3="","",VLOOKUP(ROW($A2),$G$2:$L$41,5,FALSE))</f>
        <v>0</v>
      </c>
      <c r="D3" s="111">
        <f t="shared" ref="D3:D41" si="5">IF($B3="","",VLOOKUP(ROW($A2),$G$2:$L$41,6,FALSE))</f>
        <v>0</v>
      </c>
      <c r="E3" s="112">
        <f t="shared" ref="E3:E41" si="6">IF($B3="","",VLOOKUP(ROW($A2),$G$2:$L$41,3,FALSE))</f>
        <v>0</v>
      </c>
      <c r="G3" s="73">
        <f t="shared" si="0"/>
        <v>2</v>
      </c>
      <c r="H3" s="72">
        <f t="shared" si="1"/>
        <v>2.0000300000000002</v>
      </c>
      <c r="I3" s="46">
        <f>INDEX('alle Spiele'!$V$2:$EI$2,1,ROW('Tipp-Rangliste'!I3)*3-5,1)</f>
        <v>0</v>
      </c>
      <c r="J3" s="46" t="str">
        <f>INDEX('alle Spiele'!$T$3:$EH$3,1,ROW('Tipp-Rangliste'!J3)*3-5,1)</f>
        <v>Markus Musterfrau</v>
      </c>
      <c r="K3" s="78">
        <f>COUNTIF(INDEX(Tipppunkte!$T$4:$EG$54,0,ROW('Tipp-Rangliste'!K3)*3-5,1),Punktsystem!$B$6)</f>
        <v>0</v>
      </c>
      <c r="L3" s="78">
        <f>COUNTIF(INDEX(Tipppunkte!$T$4:$EG$54,0,ROW('Tipp-Rangliste'!L3)*3-5,1),Punktsystem!$B$5)</f>
        <v>0</v>
      </c>
    </row>
    <row r="4" spans="1:12">
      <c r="A4" s="107">
        <f t="shared" si="2"/>
        <v>3</v>
      </c>
      <c r="B4" s="123" t="str">
        <f t="shared" si="3"/>
        <v>Spielerin 3</v>
      </c>
      <c r="C4" s="108">
        <f t="shared" si="4"/>
        <v>0</v>
      </c>
      <c r="D4" s="108">
        <f t="shared" si="5"/>
        <v>0</v>
      </c>
      <c r="E4" s="109">
        <f t="shared" si="6"/>
        <v>0</v>
      </c>
      <c r="G4" s="73">
        <f t="shared" si="0"/>
        <v>3</v>
      </c>
      <c r="H4" s="72">
        <f t="shared" si="1"/>
        <v>2.0000399999999998</v>
      </c>
      <c r="I4" s="46">
        <f>INDEX('alle Spiele'!$V$2:$EI$2,1,ROW('Tipp-Rangliste'!I4)*3-5,1)</f>
        <v>0</v>
      </c>
      <c r="J4" s="46" t="str">
        <f>INDEX('alle Spiele'!$T$3:$EH$3,1,ROW('Tipp-Rangliste'!J4)*3-5,1)</f>
        <v>Spielerin 3</v>
      </c>
      <c r="K4" s="78">
        <f>COUNTIF(INDEX(Tipppunkte!$T$4:$EG$54,0,ROW('Tipp-Rangliste'!K4)*3-5,1),Punktsystem!$B$6)</f>
        <v>0</v>
      </c>
      <c r="L4" s="78">
        <f>COUNTIF(INDEX(Tipppunkte!$T$4:$EG$54,0,ROW('Tipp-Rangliste'!L4)*3-5,1),Punktsystem!$B$5)</f>
        <v>0</v>
      </c>
    </row>
    <row r="5" spans="1:12">
      <c r="A5" s="113">
        <f t="shared" si="2"/>
        <v>4</v>
      </c>
      <c r="B5" s="124" t="str">
        <f t="shared" si="3"/>
        <v>Spieler 4</v>
      </c>
      <c r="C5" s="114">
        <f t="shared" si="4"/>
        <v>0</v>
      </c>
      <c r="D5" s="114">
        <f t="shared" si="5"/>
        <v>0</v>
      </c>
      <c r="E5" s="115">
        <f t="shared" si="6"/>
        <v>0</v>
      </c>
      <c r="G5" s="73">
        <f t="shared" si="0"/>
        <v>4</v>
      </c>
      <c r="H5" s="72">
        <f t="shared" si="1"/>
        <v>2.0000499999999999</v>
      </c>
      <c r="I5" s="46">
        <f>INDEX('alle Spiele'!$V$2:$EI$2,1,ROW('Tipp-Rangliste'!I5)*3-5,1)</f>
        <v>0</v>
      </c>
      <c r="J5" s="46" t="str">
        <f>INDEX('alle Spiele'!$T$3:$EH$3,1,ROW('Tipp-Rangliste'!J5)*3-5,1)</f>
        <v>Spieler 4</v>
      </c>
      <c r="K5" s="78">
        <f>COUNTIF(INDEX(Tipppunkte!$T$4:$EG$54,0,ROW('Tipp-Rangliste'!K5)*3-5,1),Punktsystem!$B$6)</f>
        <v>0</v>
      </c>
      <c r="L5" s="78">
        <f>COUNTIF(INDEX(Tipppunkte!$T$4:$EG$54,0,ROW('Tipp-Rangliste'!L5)*3-5,1),Punktsystem!$B$5)</f>
        <v>0</v>
      </c>
    </row>
    <row r="6" spans="1:12">
      <c r="A6" s="113">
        <f t="shared" si="2"/>
        <v>5</v>
      </c>
      <c r="B6" s="124" t="str">
        <f t="shared" si="3"/>
        <v>usw.</v>
      </c>
      <c r="C6" s="114">
        <f t="shared" si="4"/>
        <v>0</v>
      </c>
      <c r="D6" s="114">
        <f t="shared" si="5"/>
        <v>0</v>
      </c>
      <c r="E6" s="115">
        <f t="shared" si="6"/>
        <v>0</v>
      </c>
      <c r="G6" s="73">
        <f t="shared" si="0"/>
        <v>5</v>
      </c>
      <c r="H6" s="72">
        <f t="shared" si="1"/>
        <v>2.0000599999999999</v>
      </c>
      <c r="I6" s="46">
        <f>INDEX('alle Spiele'!$V$2:$EI$2,1,ROW('Tipp-Rangliste'!I6)*3-5,1)</f>
        <v>0</v>
      </c>
      <c r="J6" s="46" t="str">
        <f>INDEX('alle Spiele'!$T$3:$EH$3,1,ROW('Tipp-Rangliste'!J6)*3-5,1)</f>
        <v>usw.</v>
      </c>
      <c r="K6" s="78">
        <f>COUNTIF(INDEX(Tipppunkte!$T$4:$EG$54,0,ROW('Tipp-Rangliste'!K6)*3-5,1),Punktsystem!$B$6)</f>
        <v>0</v>
      </c>
      <c r="L6" s="78">
        <f>COUNTIF(INDEX(Tipppunkte!$T$4:$EG$54,0,ROW('Tipp-Rangliste'!L6)*3-5,1),Punktsystem!$B$5)</f>
        <v>0</v>
      </c>
    </row>
    <row r="7" spans="1:12">
      <c r="A7" s="113" t="str">
        <f t="shared" si="2"/>
        <v/>
      </c>
      <c r="B7" s="124" t="str">
        <f t="shared" si="3"/>
        <v/>
      </c>
      <c r="C7" s="114" t="str">
        <f t="shared" si="4"/>
        <v/>
      </c>
      <c r="D7" s="114" t="str">
        <f t="shared" si="5"/>
        <v/>
      </c>
      <c r="E7" s="115" t="str">
        <f t="shared" si="6"/>
        <v/>
      </c>
      <c r="G7" s="73">
        <f t="shared" si="0"/>
        <v>6</v>
      </c>
      <c r="H7" s="72">
        <f t="shared" si="1"/>
        <v>2.00007</v>
      </c>
      <c r="I7" s="46">
        <f>INDEX('alle Spiele'!$V$2:$EI$2,1,ROW('Tipp-Rangliste'!I7)*3-5,1)</f>
        <v>0</v>
      </c>
      <c r="J7" s="46">
        <f>INDEX('alle Spiele'!$T$3:$EH$3,1,ROW('Tipp-Rangliste'!J7)*3-5,1)</f>
        <v>0</v>
      </c>
      <c r="K7" s="78">
        <f>COUNTIF(INDEX(Tipppunkte!$T$4:$EG$54,0,ROW('Tipp-Rangliste'!K7)*3-5,1),Punktsystem!$B$6)</f>
        <v>0</v>
      </c>
      <c r="L7" s="78">
        <f>COUNTIF(INDEX(Tipppunkte!$T$4:$EG$54,0,ROW('Tipp-Rangliste'!L7)*3-5,1),Punktsystem!$B$5)</f>
        <v>0</v>
      </c>
    </row>
    <row r="8" spans="1:12">
      <c r="A8" s="113" t="str">
        <f t="shared" si="2"/>
        <v/>
      </c>
      <c r="B8" s="124" t="str">
        <f t="shared" si="3"/>
        <v/>
      </c>
      <c r="C8" s="114" t="str">
        <f t="shared" si="4"/>
        <v/>
      </c>
      <c r="D8" s="114" t="str">
        <f t="shared" si="5"/>
        <v/>
      </c>
      <c r="E8" s="115" t="str">
        <f t="shared" si="6"/>
        <v/>
      </c>
      <c r="G8" s="73">
        <f t="shared" si="0"/>
        <v>7</v>
      </c>
      <c r="H8" s="72">
        <f t="shared" si="1"/>
        <v>2.0000800000000001</v>
      </c>
      <c r="I8" s="46">
        <f>INDEX('alle Spiele'!$V$2:$EI$2,1,ROW('Tipp-Rangliste'!I8)*3-5,1)</f>
        <v>0</v>
      </c>
      <c r="J8" s="46">
        <f>INDEX('alle Spiele'!$T$3:$EH$3,1,ROW('Tipp-Rangliste'!J8)*3-5,1)</f>
        <v>0</v>
      </c>
      <c r="K8" s="78">
        <f>COUNTIF(INDEX(Tipppunkte!$T$4:$EG$54,0,ROW('Tipp-Rangliste'!K8)*3-5,1),Punktsystem!$B$6)</f>
        <v>0</v>
      </c>
      <c r="L8" s="78">
        <f>COUNTIF(INDEX(Tipppunkte!$T$4:$EG$54,0,ROW('Tipp-Rangliste'!L8)*3-5,1),Punktsystem!$B$5)</f>
        <v>0</v>
      </c>
    </row>
    <row r="9" spans="1:12">
      <c r="A9" s="113" t="str">
        <f t="shared" si="2"/>
        <v/>
      </c>
      <c r="B9" s="124" t="str">
        <f t="shared" si="3"/>
        <v/>
      </c>
      <c r="C9" s="114" t="str">
        <f t="shared" si="4"/>
        <v/>
      </c>
      <c r="D9" s="114" t="str">
        <f t="shared" si="5"/>
        <v/>
      </c>
      <c r="E9" s="115" t="str">
        <f t="shared" si="6"/>
        <v/>
      </c>
      <c r="G9" s="73">
        <f t="shared" si="0"/>
        <v>8</v>
      </c>
      <c r="H9" s="72">
        <f t="shared" si="1"/>
        <v>2.0000900000000001</v>
      </c>
      <c r="I9" s="46">
        <f>INDEX('alle Spiele'!$V$2:$EI$2,1,ROW('Tipp-Rangliste'!I9)*3-5,1)</f>
        <v>0</v>
      </c>
      <c r="J9" s="46">
        <f>INDEX('alle Spiele'!$T$3:$EH$3,1,ROW('Tipp-Rangliste'!J9)*3-5,1)</f>
        <v>0</v>
      </c>
      <c r="K9" s="78">
        <f>COUNTIF(INDEX(Tipppunkte!$T$4:$EG$54,0,ROW('Tipp-Rangliste'!K9)*3-5,1),Punktsystem!$B$6)</f>
        <v>0</v>
      </c>
      <c r="L9" s="78">
        <f>COUNTIF(INDEX(Tipppunkte!$T$4:$EG$54,0,ROW('Tipp-Rangliste'!L9)*3-5,1),Punktsystem!$B$5)</f>
        <v>0</v>
      </c>
    </row>
    <row r="10" spans="1:12">
      <c r="A10" s="113" t="str">
        <f t="shared" si="2"/>
        <v/>
      </c>
      <c r="B10" s="124" t="str">
        <f t="shared" si="3"/>
        <v/>
      </c>
      <c r="C10" s="114" t="str">
        <f t="shared" si="4"/>
        <v/>
      </c>
      <c r="D10" s="114" t="str">
        <f t="shared" si="5"/>
        <v/>
      </c>
      <c r="E10" s="115" t="str">
        <f t="shared" si="6"/>
        <v/>
      </c>
      <c r="G10" s="73">
        <f t="shared" si="0"/>
        <v>9</v>
      </c>
      <c r="H10" s="72">
        <f t="shared" si="1"/>
        <v>2.0001000000000002</v>
      </c>
      <c r="I10" s="46">
        <f>INDEX('alle Spiele'!$V$2:$EI$2,1,ROW('Tipp-Rangliste'!I10)*3-5,1)</f>
        <v>0</v>
      </c>
      <c r="J10" s="46">
        <f>INDEX('alle Spiele'!$T$3:$EH$3,1,ROW('Tipp-Rangliste'!J10)*3-5,1)</f>
        <v>0</v>
      </c>
      <c r="K10" s="78">
        <f>COUNTIF(INDEX(Tipppunkte!$T$4:$EG$54,0,ROW('Tipp-Rangliste'!K10)*3-5,1),Punktsystem!$B$6)</f>
        <v>0</v>
      </c>
      <c r="L10" s="78">
        <f>COUNTIF(INDEX(Tipppunkte!$T$4:$EG$54,0,ROW('Tipp-Rangliste'!L10)*3-5,1),Punktsystem!$B$5)</f>
        <v>0</v>
      </c>
    </row>
    <row r="11" spans="1:12">
      <c r="A11" s="113" t="str">
        <f t="shared" si="2"/>
        <v/>
      </c>
      <c r="B11" s="124" t="str">
        <f t="shared" si="3"/>
        <v/>
      </c>
      <c r="C11" s="114" t="str">
        <f t="shared" si="4"/>
        <v/>
      </c>
      <c r="D11" s="114" t="str">
        <f t="shared" si="5"/>
        <v/>
      </c>
      <c r="E11" s="115" t="str">
        <f t="shared" si="6"/>
        <v/>
      </c>
      <c r="G11" s="73">
        <f t="shared" si="0"/>
        <v>10</v>
      </c>
      <c r="H11" s="72">
        <f t="shared" si="1"/>
        <v>2.0001099999999998</v>
      </c>
      <c r="I11" s="46">
        <f>INDEX('alle Spiele'!$V$2:$EI$2,1,ROW('Tipp-Rangliste'!I11)*3-5,1)</f>
        <v>0</v>
      </c>
      <c r="J11" s="46">
        <f>INDEX('alle Spiele'!$T$3:$EH$3,1,ROW('Tipp-Rangliste'!J11)*3-5,1)</f>
        <v>0</v>
      </c>
      <c r="K11" s="78">
        <f>COUNTIF(INDEX(Tipppunkte!$T$4:$EG$54,0,ROW('Tipp-Rangliste'!K11)*3-5,1),Punktsystem!$B$6)</f>
        <v>0</v>
      </c>
      <c r="L11" s="78">
        <f>COUNTIF(INDEX(Tipppunkte!$T$4:$EG$54,0,ROW('Tipp-Rangliste'!L11)*3-5,1),Punktsystem!$B$5)</f>
        <v>0</v>
      </c>
    </row>
    <row r="12" spans="1:12">
      <c r="A12" s="113" t="str">
        <f t="shared" si="2"/>
        <v/>
      </c>
      <c r="B12" s="124" t="str">
        <f t="shared" si="3"/>
        <v/>
      </c>
      <c r="C12" s="114" t="str">
        <f t="shared" si="4"/>
        <v/>
      </c>
      <c r="D12" s="114" t="str">
        <f t="shared" si="5"/>
        <v/>
      </c>
      <c r="E12" s="115" t="str">
        <f t="shared" si="6"/>
        <v/>
      </c>
      <c r="G12" s="73">
        <f t="shared" si="0"/>
        <v>11</v>
      </c>
      <c r="H12" s="72">
        <f t="shared" si="1"/>
        <v>2.0001199999999999</v>
      </c>
      <c r="I12" s="46">
        <f>INDEX('alle Spiele'!$V$2:$EI$2,1,ROW('Tipp-Rangliste'!I12)*3-5,1)</f>
        <v>0</v>
      </c>
      <c r="J12" s="46">
        <f>INDEX('alle Spiele'!$T$3:$EH$3,1,ROW('Tipp-Rangliste'!J12)*3-5,1)</f>
        <v>0</v>
      </c>
      <c r="K12" s="78">
        <f>COUNTIF(INDEX(Tipppunkte!$T$4:$EG$54,0,ROW('Tipp-Rangliste'!K12)*3-5,1),Punktsystem!$B$6)</f>
        <v>0</v>
      </c>
      <c r="L12" s="78">
        <f>COUNTIF(INDEX(Tipppunkte!$T$4:$EG$54,0,ROW('Tipp-Rangliste'!L12)*3-5,1),Punktsystem!$B$5)</f>
        <v>0</v>
      </c>
    </row>
    <row r="13" spans="1:12">
      <c r="A13" s="113" t="str">
        <f t="shared" si="2"/>
        <v/>
      </c>
      <c r="B13" s="124" t="str">
        <f t="shared" si="3"/>
        <v/>
      </c>
      <c r="C13" s="114" t="str">
        <f t="shared" si="4"/>
        <v/>
      </c>
      <c r="D13" s="114" t="str">
        <f t="shared" si="5"/>
        <v/>
      </c>
      <c r="E13" s="115" t="str">
        <f t="shared" si="6"/>
        <v/>
      </c>
      <c r="G13" s="73">
        <f t="shared" si="0"/>
        <v>12</v>
      </c>
      <c r="H13" s="72">
        <f t="shared" si="1"/>
        <v>2.00013</v>
      </c>
      <c r="I13" s="46">
        <f>INDEX('alle Spiele'!$V$2:$EI$2,1,ROW('Tipp-Rangliste'!I13)*3-5,1)</f>
        <v>0</v>
      </c>
      <c r="J13" s="46">
        <f>INDEX('alle Spiele'!$T$3:$EH$3,1,ROW('Tipp-Rangliste'!J13)*3-5,1)</f>
        <v>0</v>
      </c>
      <c r="K13" s="78">
        <f>COUNTIF(INDEX(Tipppunkte!$T$4:$EG$54,0,ROW('Tipp-Rangliste'!K13)*3-5,1),Punktsystem!$B$6)</f>
        <v>0</v>
      </c>
      <c r="L13" s="78">
        <f>COUNTIF(INDEX(Tipppunkte!$T$4:$EG$54,0,ROW('Tipp-Rangliste'!L13)*3-5,1),Punktsystem!$B$5)</f>
        <v>0</v>
      </c>
    </row>
    <row r="14" spans="1:12">
      <c r="A14" s="113" t="str">
        <f t="shared" si="2"/>
        <v/>
      </c>
      <c r="B14" s="124" t="str">
        <f t="shared" si="3"/>
        <v/>
      </c>
      <c r="C14" s="114" t="str">
        <f t="shared" si="4"/>
        <v/>
      </c>
      <c r="D14" s="114" t="str">
        <f t="shared" si="5"/>
        <v/>
      </c>
      <c r="E14" s="115" t="str">
        <f t="shared" si="6"/>
        <v/>
      </c>
      <c r="G14" s="73">
        <f t="shared" si="0"/>
        <v>13</v>
      </c>
      <c r="H14" s="72">
        <f t="shared" si="1"/>
        <v>2.00014</v>
      </c>
      <c r="I14" s="46">
        <f>INDEX('alle Spiele'!$V$2:$EI$2,1,ROW('Tipp-Rangliste'!I14)*3-5,1)</f>
        <v>0</v>
      </c>
      <c r="J14" s="46">
        <f>INDEX('alle Spiele'!$T$3:$EH$3,1,ROW('Tipp-Rangliste'!J14)*3-5,1)</f>
        <v>0</v>
      </c>
      <c r="K14" s="78">
        <f>COUNTIF(INDEX(Tipppunkte!$T$4:$EG$54,0,ROW('Tipp-Rangliste'!K14)*3-5,1),Punktsystem!$B$6)</f>
        <v>0</v>
      </c>
      <c r="L14" s="78">
        <f>COUNTIF(INDEX(Tipppunkte!$T$4:$EG$54,0,ROW('Tipp-Rangliste'!L14)*3-5,1),Punktsystem!$B$5)</f>
        <v>0</v>
      </c>
    </row>
    <row r="15" spans="1:12">
      <c r="A15" s="113" t="str">
        <f t="shared" si="2"/>
        <v/>
      </c>
      <c r="B15" s="124" t="str">
        <f t="shared" si="3"/>
        <v/>
      </c>
      <c r="C15" s="114" t="str">
        <f t="shared" si="4"/>
        <v/>
      </c>
      <c r="D15" s="114" t="str">
        <f t="shared" si="5"/>
        <v/>
      </c>
      <c r="E15" s="115" t="str">
        <f t="shared" si="6"/>
        <v/>
      </c>
      <c r="G15" s="73">
        <f t="shared" si="0"/>
        <v>14</v>
      </c>
      <c r="H15" s="72">
        <f t="shared" si="1"/>
        <v>2.0001500000000001</v>
      </c>
      <c r="I15" s="46">
        <f>INDEX('alle Spiele'!$V$2:$EI$2,1,ROW('Tipp-Rangliste'!I15)*3-5,1)</f>
        <v>0</v>
      </c>
      <c r="J15" s="46">
        <f>INDEX('alle Spiele'!$T$3:$EH$3,1,ROW('Tipp-Rangliste'!J15)*3-5,1)</f>
        <v>0</v>
      </c>
      <c r="K15" s="78">
        <f>COUNTIF(INDEX(Tipppunkte!$T$4:$EG$54,0,ROW('Tipp-Rangliste'!K15)*3-5,1),Punktsystem!$B$6)</f>
        <v>0</v>
      </c>
      <c r="L15" s="78">
        <f>COUNTIF(INDEX(Tipppunkte!$T$4:$EG$54,0,ROW('Tipp-Rangliste'!L15)*3-5,1),Punktsystem!$B$5)</f>
        <v>0</v>
      </c>
    </row>
    <row r="16" spans="1:12">
      <c r="A16" s="113" t="str">
        <f t="shared" si="2"/>
        <v/>
      </c>
      <c r="B16" s="124" t="str">
        <f t="shared" si="3"/>
        <v/>
      </c>
      <c r="C16" s="114" t="str">
        <f t="shared" si="4"/>
        <v/>
      </c>
      <c r="D16" s="114" t="str">
        <f t="shared" si="5"/>
        <v/>
      </c>
      <c r="E16" s="115" t="str">
        <f t="shared" si="6"/>
        <v/>
      </c>
      <c r="G16" s="73">
        <f t="shared" si="0"/>
        <v>15</v>
      </c>
      <c r="H16" s="72">
        <f t="shared" si="1"/>
        <v>2.0001600000000002</v>
      </c>
      <c r="I16" s="46">
        <f>INDEX('alle Spiele'!$V$2:$EI$2,1,ROW('Tipp-Rangliste'!I16)*3-5,1)</f>
        <v>0</v>
      </c>
      <c r="J16" s="46">
        <f>INDEX('alle Spiele'!$T$3:$EH$3,1,ROW('Tipp-Rangliste'!J16)*3-5,1)</f>
        <v>0</v>
      </c>
      <c r="K16" s="78">
        <f>COUNTIF(INDEX(Tipppunkte!$T$4:$EG$54,0,ROW('Tipp-Rangliste'!K16)*3-5,1),Punktsystem!$B$6)</f>
        <v>0</v>
      </c>
      <c r="L16" s="78">
        <f>COUNTIF(INDEX(Tipppunkte!$T$4:$EG$54,0,ROW('Tipp-Rangliste'!L16)*3-5,1),Punktsystem!$B$5)</f>
        <v>0</v>
      </c>
    </row>
    <row r="17" spans="1:12">
      <c r="A17" s="113" t="str">
        <f t="shared" si="2"/>
        <v/>
      </c>
      <c r="B17" s="124" t="str">
        <f t="shared" si="3"/>
        <v/>
      </c>
      <c r="C17" s="114" t="str">
        <f t="shared" si="4"/>
        <v/>
      </c>
      <c r="D17" s="114" t="str">
        <f t="shared" si="5"/>
        <v/>
      </c>
      <c r="E17" s="115" t="str">
        <f t="shared" si="6"/>
        <v/>
      </c>
      <c r="G17" s="73">
        <f t="shared" si="0"/>
        <v>16</v>
      </c>
      <c r="H17" s="72">
        <f t="shared" si="1"/>
        <v>2.0001699999999998</v>
      </c>
      <c r="I17" s="46">
        <f>INDEX('alle Spiele'!$V$2:$EI$2,1,ROW('Tipp-Rangliste'!I17)*3-5,1)</f>
        <v>0</v>
      </c>
      <c r="J17" s="46">
        <f>INDEX('alle Spiele'!$T$3:$EH$3,1,ROW('Tipp-Rangliste'!J17)*3-5,1)</f>
        <v>0</v>
      </c>
      <c r="K17" s="78">
        <f>COUNTIF(INDEX(Tipppunkte!$T$4:$EG$54,0,ROW('Tipp-Rangliste'!K17)*3-5,1),Punktsystem!$B$6)</f>
        <v>0</v>
      </c>
      <c r="L17" s="78">
        <f>COUNTIF(INDEX(Tipppunkte!$T$4:$EG$54,0,ROW('Tipp-Rangliste'!L17)*3-5,1),Punktsystem!$B$5)</f>
        <v>0</v>
      </c>
    </row>
    <row r="18" spans="1:12">
      <c r="A18" s="113" t="str">
        <f t="shared" si="2"/>
        <v/>
      </c>
      <c r="B18" s="124" t="str">
        <f t="shared" si="3"/>
        <v/>
      </c>
      <c r="C18" s="114" t="str">
        <f t="shared" si="4"/>
        <v/>
      </c>
      <c r="D18" s="114" t="str">
        <f t="shared" si="5"/>
        <v/>
      </c>
      <c r="E18" s="115" t="str">
        <f t="shared" si="6"/>
        <v/>
      </c>
      <c r="G18" s="73">
        <f t="shared" si="0"/>
        <v>17</v>
      </c>
      <c r="H18" s="72">
        <f t="shared" si="1"/>
        <v>2.0001799999999998</v>
      </c>
      <c r="I18" s="46">
        <f>INDEX('alle Spiele'!$V$2:$EI$2,1,ROW('Tipp-Rangliste'!I18)*3-5,1)</f>
        <v>0</v>
      </c>
      <c r="J18" s="46">
        <f>INDEX('alle Spiele'!$T$3:$EH$3,1,ROW('Tipp-Rangliste'!J18)*3-5,1)</f>
        <v>0</v>
      </c>
      <c r="K18" s="78">
        <f>COUNTIF(INDEX(Tipppunkte!$T$4:$EG$54,0,ROW('Tipp-Rangliste'!K18)*3-5,1),Punktsystem!$B$6)</f>
        <v>0</v>
      </c>
      <c r="L18" s="78">
        <f>COUNTIF(INDEX(Tipppunkte!$T$4:$EG$54,0,ROW('Tipp-Rangliste'!L18)*3-5,1),Punktsystem!$B$5)</f>
        <v>0</v>
      </c>
    </row>
    <row r="19" spans="1:12">
      <c r="A19" s="113" t="str">
        <f t="shared" si="2"/>
        <v/>
      </c>
      <c r="B19" s="124" t="str">
        <f t="shared" si="3"/>
        <v/>
      </c>
      <c r="C19" s="114" t="str">
        <f t="shared" si="4"/>
        <v/>
      </c>
      <c r="D19" s="114" t="str">
        <f t="shared" si="5"/>
        <v/>
      </c>
      <c r="E19" s="115" t="str">
        <f t="shared" si="6"/>
        <v/>
      </c>
      <c r="G19" s="73">
        <f t="shared" si="0"/>
        <v>18</v>
      </c>
      <c r="H19" s="72">
        <f t="shared" si="1"/>
        <v>2.0001899999999999</v>
      </c>
      <c r="I19" s="46">
        <f>INDEX('alle Spiele'!$V$2:$EI$2,1,ROW('Tipp-Rangliste'!I19)*3-5,1)</f>
        <v>0</v>
      </c>
      <c r="J19" s="46">
        <f>INDEX('alle Spiele'!$T$3:$EH$3,1,ROW('Tipp-Rangliste'!J19)*3-5,1)</f>
        <v>0</v>
      </c>
      <c r="K19" s="78">
        <f>COUNTIF(INDEX(Tipppunkte!$T$4:$EG$54,0,ROW('Tipp-Rangliste'!K19)*3-5,1),Punktsystem!$B$6)</f>
        <v>0</v>
      </c>
      <c r="L19" s="78">
        <f>COUNTIF(INDEX(Tipppunkte!$T$4:$EG$54,0,ROW('Tipp-Rangliste'!L19)*3-5,1),Punktsystem!$B$5)</f>
        <v>0</v>
      </c>
    </row>
    <row r="20" spans="1:12">
      <c r="A20" s="113" t="str">
        <f t="shared" si="2"/>
        <v/>
      </c>
      <c r="B20" s="124" t="str">
        <f t="shared" si="3"/>
        <v/>
      </c>
      <c r="C20" s="114" t="str">
        <f t="shared" si="4"/>
        <v/>
      </c>
      <c r="D20" s="114" t="str">
        <f t="shared" si="5"/>
        <v/>
      </c>
      <c r="E20" s="115" t="str">
        <f t="shared" si="6"/>
        <v/>
      </c>
      <c r="G20" s="73">
        <f t="shared" si="0"/>
        <v>19</v>
      </c>
      <c r="H20" s="72">
        <f t="shared" si="1"/>
        <v>2.0002</v>
      </c>
      <c r="I20" s="46">
        <f>INDEX('alle Spiele'!$V$2:$EI$2,1,ROW('Tipp-Rangliste'!I20)*3-5,1)</f>
        <v>0</v>
      </c>
      <c r="J20" s="46">
        <f>INDEX('alle Spiele'!$T$3:$EH$3,1,ROW('Tipp-Rangliste'!J20)*3-5,1)</f>
        <v>0</v>
      </c>
      <c r="K20" s="78">
        <f>COUNTIF(INDEX(Tipppunkte!$T$4:$EG$54,0,ROW('Tipp-Rangliste'!K20)*3-5,1),Punktsystem!$B$6)</f>
        <v>0</v>
      </c>
      <c r="L20" s="78">
        <f>COUNTIF(INDEX(Tipppunkte!$T$4:$EG$54,0,ROW('Tipp-Rangliste'!L20)*3-5,1),Punktsystem!$B$5)</f>
        <v>0</v>
      </c>
    </row>
    <row r="21" spans="1:12">
      <c r="A21" s="113" t="str">
        <f t="shared" si="2"/>
        <v/>
      </c>
      <c r="B21" s="124" t="str">
        <f t="shared" si="3"/>
        <v/>
      </c>
      <c r="C21" s="114" t="str">
        <f t="shared" si="4"/>
        <v/>
      </c>
      <c r="D21" s="114" t="str">
        <f t="shared" si="5"/>
        <v/>
      </c>
      <c r="E21" s="115" t="str">
        <f t="shared" si="6"/>
        <v/>
      </c>
      <c r="G21" s="73">
        <f t="shared" ref="G21:G41" si="7">RANK($H21,$H$2:$H$41,1)</f>
        <v>20</v>
      </c>
      <c r="H21" s="72">
        <f t="shared" ref="H21:H41" si="8">RANK(I21,$I$2:$I$41)+ROW(H21)/100000</f>
        <v>2.00021</v>
      </c>
      <c r="I21" s="46">
        <f>INDEX('alle Spiele'!$V$2:$EI$2,1,ROW('Tipp-Rangliste'!I21)*3-5,1)</f>
        <v>0</v>
      </c>
      <c r="J21" s="46">
        <f>INDEX('alle Spiele'!$T$3:$EH$3,1,ROW('Tipp-Rangliste'!J21)*3-5,1)</f>
        <v>0</v>
      </c>
      <c r="K21" s="78">
        <f>COUNTIF(INDEX(Tipppunkte!$T$4:$EG$54,0,ROW('Tipp-Rangliste'!K21)*3-5,1),Punktsystem!$B$6)</f>
        <v>0</v>
      </c>
      <c r="L21" s="78">
        <f>COUNTIF(INDEX(Tipppunkte!$T$4:$EG$54,0,ROW('Tipp-Rangliste'!L21)*3-5,1),Punktsystem!$B$5)</f>
        <v>0</v>
      </c>
    </row>
    <row r="22" spans="1:12">
      <c r="A22" s="113" t="str">
        <f t="shared" si="2"/>
        <v/>
      </c>
      <c r="B22" s="124" t="str">
        <f t="shared" si="3"/>
        <v/>
      </c>
      <c r="C22" s="114" t="str">
        <f t="shared" si="4"/>
        <v/>
      </c>
      <c r="D22" s="114" t="str">
        <f t="shared" si="5"/>
        <v/>
      </c>
      <c r="E22" s="115" t="str">
        <f t="shared" si="6"/>
        <v/>
      </c>
      <c r="G22" s="73">
        <f t="shared" si="7"/>
        <v>21</v>
      </c>
      <c r="H22" s="72">
        <f t="shared" si="8"/>
        <v>2.0002200000000001</v>
      </c>
      <c r="I22" s="46">
        <f>INDEX('alle Spiele'!$V$2:$EI$2,1,ROW('Tipp-Rangliste'!I22)*3-5,1)</f>
        <v>0</v>
      </c>
      <c r="J22" s="46">
        <f>INDEX('alle Spiele'!$T$3:$EH$3,1,ROW('Tipp-Rangliste'!J22)*3-5,1)</f>
        <v>0</v>
      </c>
      <c r="K22" s="78">
        <f>COUNTIF(INDEX(Tipppunkte!$T$4:$EG$54,0,ROW('Tipp-Rangliste'!K22)*3-5,1),Punktsystem!$B$6)</f>
        <v>0</v>
      </c>
      <c r="L22" s="78">
        <f>COUNTIF(INDEX(Tipppunkte!$T$4:$EG$54,0,ROW('Tipp-Rangliste'!L22)*3-5,1),Punktsystem!$B$5)</f>
        <v>0</v>
      </c>
    </row>
    <row r="23" spans="1:12">
      <c r="A23" s="113" t="str">
        <f t="shared" si="2"/>
        <v/>
      </c>
      <c r="B23" s="124" t="str">
        <f t="shared" si="3"/>
        <v/>
      </c>
      <c r="C23" s="114" t="str">
        <f t="shared" si="4"/>
        <v/>
      </c>
      <c r="D23" s="114" t="str">
        <f t="shared" si="5"/>
        <v/>
      </c>
      <c r="E23" s="115" t="str">
        <f t="shared" si="6"/>
        <v/>
      </c>
      <c r="G23" s="73">
        <f t="shared" si="7"/>
        <v>22</v>
      </c>
      <c r="H23" s="72">
        <f t="shared" si="8"/>
        <v>2.0002300000000002</v>
      </c>
      <c r="I23" s="46">
        <f>INDEX('alle Spiele'!$V$2:$EI$2,1,ROW('Tipp-Rangliste'!I23)*3-5,1)</f>
        <v>0</v>
      </c>
      <c r="J23" s="46">
        <f>INDEX('alle Spiele'!$T$3:$EH$3,1,ROW('Tipp-Rangliste'!J23)*3-5,1)</f>
        <v>0</v>
      </c>
      <c r="K23" s="78">
        <f>COUNTIF(INDEX(Tipppunkte!$T$4:$EG$54,0,ROW('Tipp-Rangliste'!K23)*3-5,1),Punktsystem!$B$6)</f>
        <v>0</v>
      </c>
      <c r="L23" s="78">
        <f>COUNTIF(INDEX(Tipppunkte!$T$4:$EG$54,0,ROW('Tipp-Rangliste'!L23)*3-5,1),Punktsystem!$B$5)</f>
        <v>0</v>
      </c>
    </row>
    <row r="24" spans="1:12">
      <c r="A24" s="113" t="str">
        <f t="shared" si="2"/>
        <v/>
      </c>
      <c r="B24" s="124" t="str">
        <f t="shared" si="3"/>
        <v/>
      </c>
      <c r="C24" s="114" t="str">
        <f t="shared" si="4"/>
        <v/>
      </c>
      <c r="D24" s="114" t="str">
        <f t="shared" si="5"/>
        <v/>
      </c>
      <c r="E24" s="115" t="str">
        <f t="shared" si="6"/>
        <v/>
      </c>
      <c r="G24" s="73">
        <f t="shared" si="7"/>
        <v>23</v>
      </c>
      <c r="H24" s="72">
        <f t="shared" si="8"/>
        <v>2.0002399999999998</v>
      </c>
      <c r="I24" s="46">
        <f>INDEX('alle Spiele'!$V$2:$EI$2,1,ROW('Tipp-Rangliste'!I24)*3-5,1)</f>
        <v>0</v>
      </c>
      <c r="J24" s="46">
        <f>INDEX('alle Spiele'!$T$3:$EH$3,1,ROW('Tipp-Rangliste'!J24)*3-5,1)</f>
        <v>0</v>
      </c>
      <c r="K24" s="78">
        <f>COUNTIF(INDEX(Tipppunkte!$T$4:$EG$54,0,ROW('Tipp-Rangliste'!K24)*3-5,1),Punktsystem!$B$6)</f>
        <v>0</v>
      </c>
      <c r="L24" s="78">
        <f>COUNTIF(INDEX(Tipppunkte!$T$4:$EG$54,0,ROW('Tipp-Rangliste'!L24)*3-5,1),Punktsystem!$B$5)</f>
        <v>0</v>
      </c>
    </row>
    <row r="25" spans="1:12">
      <c r="A25" s="113" t="str">
        <f t="shared" si="2"/>
        <v/>
      </c>
      <c r="B25" s="124" t="str">
        <f t="shared" si="3"/>
        <v/>
      </c>
      <c r="C25" s="114" t="str">
        <f t="shared" si="4"/>
        <v/>
      </c>
      <c r="D25" s="114" t="str">
        <f t="shared" si="5"/>
        <v/>
      </c>
      <c r="E25" s="115" t="str">
        <f t="shared" si="6"/>
        <v/>
      </c>
      <c r="G25" s="73">
        <f t="shared" si="7"/>
        <v>24</v>
      </c>
      <c r="H25" s="72">
        <f t="shared" si="8"/>
        <v>2.0002499999999999</v>
      </c>
      <c r="I25" s="46">
        <f>INDEX('alle Spiele'!$V$2:$EI$2,1,ROW('Tipp-Rangliste'!I25)*3-5,1)</f>
        <v>0</v>
      </c>
      <c r="J25" s="46">
        <f>INDEX('alle Spiele'!$T$3:$EH$3,1,ROW('Tipp-Rangliste'!J25)*3-5,1)</f>
        <v>0</v>
      </c>
      <c r="K25" s="78">
        <f>COUNTIF(INDEX(Tipppunkte!$T$4:$EG$54,0,ROW('Tipp-Rangliste'!K25)*3-5,1),Punktsystem!$B$6)</f>
        <v>0</v>
      </c>
      <c r="L25" s="78">
        <f>COUNTIF(INDEX(Tipppunkte!$T$4:$EG$54,0,ROW('Tipp-Rangliste'!L25)*3-5,1),Punktsystem!$B$5)</f>
        <v>0</v>
      </c>
    </row>
    <row r="26" spans="1:12">
      <c r="A26" s="113" t="str">
        <f t="shared" si="2"/>
        <v/>
      </c>
      <c r="B26" s="124" t="str">
        <f t="shared" si="3"/>
        <v/>
      </c>
      <c r="C26" s="114" t="str">
        <f t="shared" si="4"/>
        <v/>
      </c>
      <c r="D26" s="114" t="str">
        <f t="shared" si="5"/>
        <v/>
      </c>
      <c r="E26" s="115" t="str">
        <f t="shared" si="6"/>
        <v/>
      </c>
      <c r="G26" s="73">
        <f t="shared" si="7"/>
        <v>25</v>
      </c>
      <c r="H26" s="72">
        <f t="shared" si="8"/>
        <v>2.0002599999999999</v>
      </c>
      <c r="I26" s="46">
        <f>INDEX('alle Spiele'!$V$2:$EI$2,1,ROW('Tipp-Rangliste'!I26)*3-5,1)</f>
        <v>0</v>
      </c>
      <c r="J26" s="46">
        <f>INDEX('alle Spiele'!$T$3:$EH$3,1,ROW('Tipp-Rangliste'!J26)*3-5,1)</f>
        <v>0</v>
      </c>
      <c r="K26" s="78">
        <f>COUNTIF(INDEX(Tipppunkte!$T$4:$EG$54,0,ROW('Tipp-Rangliste'!K26)*3-5,1),Punktsystem!$B$6)</f>
        <v>0</v>
      </c>
      <c r="L26" s="78">
        <f>COUNTIF(INDEX(Tipppunkte!$T$4:$EG$54,0,ROW('Tipp-Rangliste'!L26)*3-5,1),Punktsystem!$B$5)</f>
        <v>0</v>
      </c>
    </row>
    <row r="27" spans="1:12">
      <c r="A27" s="113" t="str">
        <f t="shared" si="2"/>
        <v/>
      </c>
      <c r="B27" s="124" t="str">
        <f t="shared" si="3"/>
        <v/>
      </c>
      <c r="C27" s="114" t="str">
        <f t="shared" si="4"/>
        <v/>
      </c>
      <c r="D27" s="114" t="str">
        <f t="shared" si="5"/>
        <v/>
      </c>
      <c r="E27" s="115" t="str">
        <f t="shared" si="6"/>
        <v/>
      </c>
      <c r="G27" s="73">
        <f t="shared" si="7"/>
        <v>26</v>
      </c>
      <c r="H27" s="72">
        <f t="shared" si="8"/>
        <v>2.00027</v>
      </c>
      <c r="I27" s="46">
        <f>INDEX('alle Spiele'!$V$2:$EI$2,1,ROW('Tipp-Rangliste'!I27)*3-5,1)</f>
        <v>0</v>
      </c>
      <c r="J27" s="46">
        <f>INDEX('alle Spiele'!$T$3:$EH$3,1,ROW('Tipp-Rangliste'!J27)*3-5,1)</f>
        <v>0</v>
      </c>
      <c r="K27" s="78">
        <f>COUNTIF(INDEX(Tipppunkte!$T$4:$EG$54,0,ROW('Tipp-Rangliste'!K27)*3-5,1),Punktsystem!$B$6)</f>
        <v>0</v>
      </c>
      <c r="L27" s="78">
        <f>COUNTIF(INDEX(Tipppunkte!$T$4:$EG$54,0,ROW('Tipp-Rangliste'!L27)*3-5,1),Punktsystem!$B$5)</f>
        <v>0</v>
      </c>
    </row>
    <row r="28" spans="1:12">
      <c r="A28" s="113" t="str">
        <f t="shared" si="2"/>
        <v/>
      </c>
      <c r="B28" s="124" t="str">
        <f t="shared" si="3"/>
        <v/>
      </c>
      <c r="C28" s="114" t="str">
        <f t="shared" si="4"/>
        <v/>
      </c>
      <c r="D28" s="114" t="str">
        <f t="shared" si="5"/>
        <v/>
      </c>
      <c r="E28" s="115" t="str">
        <f t="shared" si="6"/>
        <v/>
      </c>
      <c r="G28" s="73">
        <f t="shared" si="7"/>
        <v>27</v>
      </c>
      <c r="H28" s="72">
        <f t="shared" si="8"/>
        <v>2.0002800000000001</v>
      </c>
      <c r="I28" s="46">
        <f>INDEX('alle Spiele'!$V$2:$EI$2,1,ROW('Tipp-Rangliste'!I28)*3-5,1)</f>
        <v>0</v>
      </c>
      <c r="J28" s="46">
        <f>INDEX('alle Spiele'!$T$3:$EH$3,1,ROW('Tipp-Rangliste'!J28)*3-5,1)</f>
        <v>0</v>
      </c>
      <c r="K28" s="78">
        <f>COUNTIF(INDEX(Tipppunkte!$T$4:$EG$54,0,ROW('Tipp-Rangliste'!K28)*3-5,1),Punktsystem!$B$6)</f>
        <v>0</v>
      </c>
      <c r="L28" s="78">
        <f>COUNTIF(INDEX(Tipppunkte!$T$4:$EG$54,0,ROW('Tipp-Rangliste'!L28)*3-5,1),Punktsystem!$B$5)</f>
        <v>0</v>
      </c>
    </row>
    <row r="29" spans="1:12">
      <c r="A29" s="113" t="str">
        <f t="shared" si="2"/>
        <v/>
      </c>
      <c r="B29" s="124" t="str">
        <f t="shared" si="3"/>
        <v/>
      </c>
      <c r="C29" s="114" t="str">
        <f t="shared" si="4"/>
        <v/>
      </c>
      <c r="D29" s="114" t="str">
        <f t="shared" si="5"/>
        <v/>
      </c>
      <c r="E29" s="115" t="str">
        <f t="shared" si="6"/>
        <v/>
      </c>
      <c r="G29" s="73">
        <f t="shared" si="7"/>
        <v>28</v>
      </c>
      <c r="H29" s="72">
        <f t="shared" si="8"/>
        <v>2.0002900000000001</v>
      </c>
      <c r="I29" s="46">
        <f>INDEX('alle Spiele'!$V$2:$EI$2,1,ROW('Tipp-Rangliste'!I29)*3-5,1)</f>
        <v>0</v>
      </c>
      <c r="J29" s="46">
        <f>INDEX('alle Spiele'!$T$3:$EH$3,1,ROW('Tipp-Rangliste'!J29)*3-5,1)</f>
        <v>0</v>
      </c>
      <c r="K29" s="78">
        <f>COUNTIF(INDEX(Tipppunkte!$T$4:$EG$54,0,ROW('Tipp-Rangliste'!K29)*3-5,1),Punktsystem!$B$6)</f>
        <v>0</v>
      </c>
      <c r="L29" s="78">
        <f>COUNTIF(INDEX(Tipppunkte!$T$4:$EG$54,0,ROW('Tipp-Rangliste'!L29)*3-5,1),Punktsystem!$B$5)</f>
        <v>0</v>
      </c>
    </row>
    <row r="30" spans="1:12">
      <c r="A30" s="113" t="str">
        <f t="shared" si="2"/>
        <v/>
      </c>
      <c r="B30" s="124" t="str">
        <f t="shared" si="3"/>
        <v/>
      </c>
      <c r="C30" s="114" t="str">
        <f t="shared" si="4"/>
        <v/>
      </c>
      <c r="D30" s="114" t="str">
        <f t="shared" si="5"/>
        <v/>
      </c>
      <c r="E30" s="115" t="str">
        <f t="shared" si="6"/>
        <v/>
      </c>
      <c r="G30" s="73">
        <f t="shared" si="7"/>
        <v>29</v>
      </c>
      <c r="H30" s="72">
        <f t="shared" si="8"/>
        <v>2.0003000000000002</v>
      </c>
      <c r="I30" s="46">
        <f>INDEX('alle Spiele'!$V$2:$EI$2,1,ROW('Tipp-Rangliste'!I30)*3-5,1)</f>
        <v>0</v>
      </c>
      <c r="J30" s="46">
        <f>INDEX('alle Spiele'!$T$3:$EH$3,1,ROW('Tipp-Rangliste'!J30)*3-5,1)</f>
        <v>0</v>
      </c>
      <c r="K30" s="78">
        <f>COUNTIF(INDEX(Tipppunkte!$T$4:$EG$54,0,ROW('Tipp-Rangliste'!K30)*3-5,1),Punktsystem!$B$6)</f>
        <v>0</v>
      </c>
      <c r="L30" s="78">
        <f>COUNTIF(INDEX(Tipppunkte!$T$4:$EG$54,0,ROW('Tipp-Rangliste'!L30)*3-5,1),Punktsystem!$B$5)</f>
        <v>0</v>
      </c>
    </row>
    <row r="31" spans="1:12">
      <c r="A31" s="113" t="str">
        <f t="shared" si="2"/>
        <v/>
      </c>
      <c r="B31" s="124" t="str">
        <f t="shared" si="3"/>
        <v/>
      </c>
      <c r="C31" s="114" t="str">
        <f t="shared" si="4"/>
        <v/>
      </c>
      <c r="D31" s="114" t="str">
        <f t="shared" si="5"/>
        <v/>
      </c>
      <c r="E31" s="115" t="str">
        <f t="shared" si="6"/>
        <v/>
      </c>
      <c r="G31" s="73">
        <f t="shared" si="7"/>
        <v>30</v>
      </c>
      <c r="H31" s="72">
        <f t="shared" si="8"/>
        <v>2.0003099999999998</v>
      </c>
      <c r="I31" s="46">
        <f>INDEX('alle Spiele'!$V$2:$EI$2,1,ROW('Tipp-Rangliste'!I31)*3-5,1)</f>
        <v>0</v>
      </c>
      <c r="J31" s="46">
        <f>INDEX('alle Spiele'!$T$3:$EH$3,1,ROW('Tipp-Rangliste'!J31)*3-5,1)</f>
        <v>0</v>
      </c>
      <c r="K31" s="78">
        <f>COUNTIF(INDEX(Tipppunkte!$T$4:$EG$54,0,ROW('Tipp-Rangliste'!K31)*3-5,1),Punktsystem!$B$6)</f>
        <v>0</v>
      </c>
      <c r="L31" s="78">
        <f>COUNTIF(INDEX(Tipppunkte!$T$4:$EG$54,0,ROW('Tipp-Rangliste'!L31)*3-5,1),Punktsystem!$B$5)</f>
        <v>0</v>
      </c>
    </row>
    <row r="32" spans="1:12">
      <c r="A32" s="113" t="str">
        <f t="shared" si="2"/>
        <v/>
      </c>
      <c r="B32" s="124" t="str">
        <f t="shared" si="3"/>
        <v/>
      </c>
      <c r="C32" s="114" t="str">
        <f t="shared" si="4"/>
        <v/>
      </c>
      <c r="D32" s="114" t="str">
        <f t="shared" si="5"/>
        <v/>
      </c>
      <c r="E32" s="115" t="str">
        <f t="shared" si="6"/>
        <v/>
      </c>
      <c r="G32" s="73">
        <f t="shared" si="7"/>
        <v>31</v>
      </c>
      <c r="H32" s="72">
        <f t="shared" si="8"/>
        <v>2.0003199999999999</v>
      </c>
      <c r="I32" s="46">
        <f>INDEX('alle Spiele'!$V$2:$EI$2,1,ROW('Tipp-Rangliste'!I32)*3-5,1)</f>
        <v>0</v>
      </c>
      <c r="J32" s="46">
        <f>INDEX('alle Spiele'!$T$3:$EH$3,1,ROW('Tipp-Rangliste'!J32)*3-5,1)</f>
        <v>0</v>
      </c>
      <c r="K32" s="78">
        <f>COUNTIF(INDEX(Tipppunkte!$T$4:$EG$54,0,ROW('Tipp-Rangliste'!K32)*3-5,1),Punktsystem!$B$6)</f>
        <v>0</v>
      </c>
      <c r="L32" s="78">
        <f>COUNTIF(INDEX(Tipppunkte!$T$4:$EG$54,0,ROW('Tipp-Rangliste'!L32)*3-5,1),Punktsystem!$B$5)</f>
        <v>0</v>
      </c>
    </row>
    <row r="33" spans="1:12">
      <c r="A33" s="113" t="str">
        <f t="shared" si="2"/>
        <v/>
      </c>
      <c r="B33" s="124" t="str">
        <f t="shared" si="3"/>
        <v/>
      </c>
      <c r="C33" s="114" t="str">
        <f t="shared" si="4"/>
        <v/>
      </c>
      <c r="D33" s="114" t="str">
        <f t="shared" si="5"/>
        <v/>
      </c>
      <c r="E33" s="115" t="str">
        <f t="shared" si="6"/>
        <v/>
      </c>
      <c r="G33" s="73">
        <f t="shared" si="7"/>
        <v>32</v>
      </c>
      <c r="H33" s="72">
        <f t="shared" si="8"/>
        <v>2.0003299999999999</v>
      </c>
      <c r="I33" s="46">
        <f>INDEX('alle Spiele'!$V$2:$EI$2,1,ROW('Tipp-Rangliste'!I33)*3-5,1)</f>
        <v>0</v>
      </c>
      <c r="J33" s="46">
        <f>INDEX('alle Spiele'!$T$3:$EH$3,1,ROW('Tipp-Rangliste'!J33)*3-5,1)</f>
        <v>0</v>
      </c>
      <c r="K33" s="78">
        <f>COUNTIF(INDEX(Tipppunkte!$T$4:$EG$54,0,ROW('Tipp-Rangliste'!K33)*3-5,1),Punktsystem!$B$6)</f>
        <v>0</v>
      </c>
      <c r="L33" s="78">
        <f>COUNTIF(INDEX(Tipppunkte!$T$4:$EG$54,0,ROW('Tipp-Rangliste'!L33)*3-5,1),Punktsystem!$B$5)</f>
        <v>0</v>
      </c>
    </row>
    <row r="34" spans="1:12">
      <c r="A34" s="113" t="str">
        <f t="shared" si="2"/>
        <v/>
      </c>
      <c r="B34" s="124" t="str">
        <f t="shared" si="3"/>
        <v/>
      </c>
      <c r="C34" s="114" t="str">
        <f t="shared" si="4"/>
        <v/>
      </c>
      <c r="D34" s="114" t="str">
        <f t="shared" si="5"/>
        <v/>
      </c>
      <c r="E34" s="115" t="str">
        <f t="shared" si="6"/>
        <v/>
      </c>
      <c r="G34" s="73">
        <f t="shared" si="7"/>
        <v>33</v>
      </c>
      <c r="H34" s="72">
        <f t="shared" si="8"/>
        <v>2.00034</v>
      </c>
      <c r="I34" s="46">
        <f>INDEX('alle Spiele'!$V$2:$EI$2,1,ROW('Tipp-Rangliste'!I34)*3-5,1)</f>
        <v>0</v>
      </c>
      <c r="J34" s="46">
        <f>INDEX('alle Spiele'!$T$3:$EH$3,1,ROW('Tipp-Rangliste'!J34)*3-5,1)</f>
        <v>0</v>
      </c>
      <c r="K34" s="78">
        <f>COUNTIF(INDEX(Tipppunkte!$T$4:$EG$54,0,ROW('Tipp-Rangliste'!K34)*3-5,1),Punktsystem!$B$6)</f>
        <v>0</v>
      </c>
      <c r="L34" s="78">
        <f>COUNTIF(INDEX(Tipppunkte!$T$4:$EG$54,0,ROW('Tipp-Rangliste'!L34)*3-5,1),Punktsystem!$B$5)</f>
        <v>0</v>
      </c>
    </row>
    <row r="35" spans="1:12">
      <c r="A35" s="113" t="str">
        <f t="shared" si="2"/>
        <v/>
      </c>
      <c r="B35" s="124" t="str">
        <f t="shared" si="3"/>
        <v/>
      </c>
      <c r="C35" s="114" t="str">
        <f t="shared" si="4"/>
        <v/>
      </c>
      <c r="D35" s="114" t="str">
        <f t="shared" si="5"/>
        <v/>
      </c>
      <c r="E35" s="115" t="str">
        <f t="shared" si="6"/>
        <v/>
      </c>
      <c r="G35" s="73">
        <f t="shared" si="7"/>
        <v>34</v>
      </c>
      <c r="H35" s="72">
        <f t="shared" si="8"/>
        <v>2.0003500000000001</v>
      </c>
      <c r="I35" s="46">
        <f>INDEX('alle Spiele'!$V$2:$EI$2,1,ROW('Tipp-Rangliste'!I35)*3-5,1)</f>
        <v>0</v>
      </c>
      <c r="J35" s="46">
        <f>INDEX('alle Spiele'!$T$3:$EH$3,1,ROW('Tipp-Rangliste'!J35)*3-5,1)</f>
        <v>0</v>
      </c>
      <c r="K35" s="78">
        <f>COUNTIF(INDEX(Tipppunkte!$T$4:$EG$54,0,ROW('Tipp-Rangliste'!K35)*3-5,1),Punktsystem!$B$6)</f>
        <v>0</v>
      </c>
      <c r="L35" s="78">
        <f>COUNTIF(INDEX(Tipppunkte!$T$4:$EG$54,0,ROW('Tipp-Rangliste'!L35)*3-5,1),Punktsystem!$B$5)</f>
        <v>0</v>
      </c>
    </row>
    <row r="36" spans="1:12">
      <c r="A36" s="113" t="str">
        <f t="shared" si="2"/>
        <v/>
      </c>
      <c r="B36" s="124" t="str">
        <f t="shared" si="3"/>
        <v/>
      </c>
      <c r="C36" s="114" t="str">
        <f t="shared" si="4"/>
        <v/>
      </c>
      <c r="D36" s="114" t="str">
        <f t="shared" si="5"/>
        <v/>
      </c>
      <c r="E36" s="115" t="str">
        <f t="shared" si="6"/>
        <v/>
      </c>
      <c r="G36" s="73">
        <f t="shared" si="7"/>
        <v>35</v>
      </c>
      <c r="H36" s="72">
        <f t="shared" si="8"/>
        <v>2.0003600000000001</v>
      </c>
      <c r="I36" s="46">
        <f>INDEX('alle Spiele'!$V$2:$EI$2,1,ROW('Tipp-Rangliste'!I36)*3-5,1)</f>
        <v>0</v>
      </c>
      <c r="J36" s="46">
        <f>INDEX('alle Spiele'!$T$3:$EH$3,1,ROW('Tipp-Rangliste'!J36)*3-5,1)</f>
        <v>0</v>
      </c>
      <c r="K36" s="78">
        <f>COUNTIF(INDEX(Tipppunkte!$T$4:$EG$54,0,ROW('Tipp-Rangliste'!K36)*3-5,1),Punktsystem!$B$6)</f>
        <v>0</v>
      </c>
      <c r="L36" s="78">
        <f>COUNTIF(INDEX(Tipppunkte!$T$4:$EG$54,0,ROW('Tipp-Rangliste'!L36)*3-5,1),Punktsystem!$B$5)</f>
        <v>0</v>
      </c>
    </row>
    <row r="37" spans="1:12">
      <c r="A37" s="113" t="str">
        <f t="shared" si="2"/>
        <v/>
      </c>
      <c r="B37" s="124" t="str">
        <f t="shared" si="3"/>
        <v/>
      </c>
      <c r="C37" s="114" t="str">
        <f t="shared" si="4"/>
        <v/>
      </c>
      <c r="D37" s="114" t="str">
        <f t="shared" si="5"/>
        <v/>
      </c>
      <c r="E37" s="115" t="str">
        <f t="shared" si="6"/>
        <v/>
      </c>
      <c r="G37" s="73">
        <f t="shared" si="7"/>
        <v>36</v>
      </c>
      <c r="H37" s="72">
        <f t="shared" si="8"/>
        <v>2.0003700000000002</v>
      </c>
      <c r="I37" s="46">
        <f>INDEX('alle Spiele'!$V$2:$EI$2,1,ROW('Tipp-Rangliste'!I37)*3-5,1)</f>
        <v>0</v>
      </c>
      <c r="J37" s="46">
        <f>INDEX('alle Spiele'!$T$3:$EH$3,1,ROW('Tipp-Rangliste'!J37)*3-5,1)</f>
        <v>0</v>
      </c>
      <c r="K37" s="78">
        <f>COUNTIF(INDEX(Tipppunkte!$T$4:$EG$54,0,ROW('Tipp-Rangliste'!K37)*3-5,1),Punktsystem!$B$6)</f>
        <v>0</v>
      </c>
      <c r="L37" s="78">
        <f>COUNTIF(INDEX(Tipppunkte!$T$4:$EG$54,0,ROW('Tipp-Rangliste'!L37)*3-5,1),Punktsystem!$B$5)</f>
        <v>0</v>
      </c>
    </row>
    <row r="38" spans="1:12">
      <c r="A38" s="113" t="str">
        <f t="shared" si="2"/>
        <v/>
      </c>
      <c r="B38" s="124" t="str">
        <f t="shared" si="3"/>
        <v/>
      </c>
      <c r="C38" s="114" t="str">
        <f t="shared" si="4"/>
        <v/>
      </c>
      <c r="D38" s="114" t="str">
        <f t="shared" si="5"/>
        <v/>
      </c>
      <c r="E38" s="115" t="str">
        <f t="shared" si="6"/>
        <v/>
      </c>
      <c r="G38" s="73">
        <f t="shared" si="7"/>
        <v>37</v>
      </c>
      <c r="H38" s="72">
        <f t="shared" si="8"/>
        <v>2.0003799999999998</v>
      </c>
      <c r="I38" s="46">
        <f>INDEX('alle Spiele'!$V$2:$EI$2,1,ROW('Tipp-Rangliste'!I38)*3-5,1)</f>
        <v>0</v>
      </c>
      <c r="J38" s="46">
        <f>INDEX('alle Spiele'!$T$3:$EH$3,1,ROW('Tipp-Rangliste'!J38)*3-5,1)</f>
        <v>0</v>
      </c>
      <c r="K38" s="78">
        <f>COUNTIF(INDEX(Tipppunkte!$T$4:$EG$54,0,ROW('Tipp-Rangliste'!K38)*3-5,1),Punktsystem!$B$6)</f>
        <v>0</v>
      </c>
      <c r="L38" s="78">
        <f>COUNTIF(INDEX(Tipppunkte!$T$4:$EG$54,0,ROW('Tipp-Rangliste'!L38)*3-5,1),Punktsystem!$B$5)</f>
        <v>0</v>
      </c>
    </row>
    <row r="39" spans="1:12">
      <c r="A39" s="113" t="str">
        <f t="shared" si="2"/>
        <v/>
      </c>
      <c r="B39" s="124" t="str">
        <f t="shared" si="3"/>
        <v/>
      </c>
      <c r="C39" s="114" t="str">
        <f t="shared" si="4"/>
        <v/>
      </c>
      <c r="D39" s="114" t="str">
        <f t="shared" si="5"/>
        <v/>
      </c>
      <c r="E39" s="115" t="str">
        <f t="shared" si="6"/>
        <v/>
      </c>
      <c r="G39" s="73">
        <f t="shared" si="7"/>
        <v>38</v>
      </c>
      <c r="H39" s="72">
        <f t="shared" si="8"/>
        <v>2.0003899999999999</v>
      </c>
      <c r="I39" s="46">
        <f>INDEX('alle Spiele'!$V$2:$EI$2,1,ROW('Tipp-Rangliste'!I39)*3-5,1)</f>
        <v>0</v>
      </c>
      <c r="J39" s="46">
        <f>INDEX('alle Spiele'!$T$3:$EH$3,1,ROW('Tipp-Rangliste'!J39)*3-5,1)</f>
        <v>0</v>
      </c>
      <c r="K39" s="78">
        <f>COUNTIF(INDEX(Tipppunkte!$T$4:$EG$54,0,ROW('Tipp-Rangliste'!K39)*3-5,1),Punktsystem!$B$6)</f>
        <v>0</v>
      </c>
      <c r="L39" s="78">
        <f>COUNTIF(INDEX(Tipppunkte!$T$4:$EG$54,0,ROW('Tipp-Rangliste'!L39)*3-5,1),Punktsystem!$B$5)</f>
        <v>0</v>
      </c>
    </row>
    <row r="40" spans="1:12">
      <c r="A40" s="113" t="str">
        <f t="shared" si="2"/>
        <v/>
      </c>
      <c r="B40" s="124" t="str">
        <f t="shared" si="3"/>
        <v/>
      </c>
      <c r="C40" s="114" t="str">
        <f t="shared" si="4"/>
        <v/>
      </c>
      <c r="D40" s="114" t="str">
        <f t="shared" si="5"/>
        <v/>
      </c>
      <c r="E40" s="115" t="str">
        <f t="shared" si="6"/>
        <v/>
      </c>
      <c r="G40" s="73">
        <f t="shared" si="7"/>
        <v>39</v>
      </c>
      <c r="H40" s="72">
        <f t="shared" si="8"/>
        <v>2.0004</v>
      </c>
      <c r="I40" s="46">
        <f>INDEX('alle Spiele'!$V$2:$EI$2,1,ROW('Tipp-Rangliste'!I40)*3-5,1)</f>
        <v>0</v>
      </c>
      <c r="J40" s="46">
        <f>INDEX('alle Spiele'!$T$3:$EH$3,1,ROW('Tipp-Rangliste'!J40)*3-5,1)</f>
        <v>0</v>
      </c>
      <c r="K40" s="78">
        <f>COUNTIF(INDEX(Tipppunkte!$T$4:$EG$54,0,ROW('Tipp-Rangliste'!K40)*3-5,1),Punktsystem!$B$6)</f>
        <v>0</v>
      </c>
      <c r="L40" s="78">
        <f>COUNTIF(INDEX(Tipppunkte!$T$4:$EG$54,0,ROW('Tipp-Rangliste'!L40)*3-5,1),Punktsystem!$B$5)</f>
        <v>0</v>
      </c>
    </row>
    <row r="41" spans="1:12" ht="13.5" thickBot="1">
      <c r="A41" s="116" t="str">
        <f t="shared" si="2"/>
        <v/>
      </c>
      <c r="B41" s="125" t="str">
        <f t="shared" si="3"/>
        <v/>
      </c>
      <c r="C41" s="117" t="str">
        <f t="shared" si="4"/>
        <v/>
      </c>
      <c r="D41" s="117" t="str">
        <f t="shared" si="5"/>
        <v/>
      </c>
      <c r="E41" s="118" t="str">
        <f t="shared" si="6"/>
        <v/>
      </c>
      <c r="G41" s="73">
        <f t="shared" si="7"/>
        <v>40</v>
      </c>
      <c r="H41" s="72">
        <f t="shared" si="8"/>
        <v>2.00041</v>
      </c>
      <c r="I41" s="46">
        <f>INDEX('alle Spiele'!$V$2:$EI$2,1,ROW('Tipp-Rangliste'!I41)*3-5,1)</f>
        <v>0</v>
      </c>
      <c r="J41" s="46">
        <f>INDEX('alle Spiele'!$T$3:$EH$3,1,ROW('Tipp-Rangliste'!J41)*3-5,1)</f>
        <v>0</v>
      </c>
      <c r="K41" s="78">
        <f>COUNTIF(INDEX(Tipppunkte!$T$4:$EG$54,0,ROW('Tipp-Rangliste'!K41)*3-5,1),Punktsystem!$B$6)</f>
        <v>0</v>
      </c>
      <c r="L41" s="78">
        <f>COUNTIF(INDEX(Tipppunkte!$T$4:$EG$54,0,ROW('Tipp-Rangliste'!L41)*3-5,1),Punktsystem!$B$5)</f>
        <v>0</v>
      </c>
    </row>
  </sheetData>
  <sheetProtection sheet="1" objects="1" scenarios="1"/>
  <mergeCells count="1">
    <mergeCell ref="I1:J1"/>
  </mergeCells>
  <phoneticPr fontId="0" type="noConversion"/>
  <printOptions horizontalCentered="1"/>
  <pageMargins left="0.78740157480314965" right="0.78740157480314965" top="1.4566929133858268" bottom="0.98425196850393704" header="0.51181102362204722" footer="0.51181102362204722"/>
  <pageSetup paperSize="9" orientation="portrait" horizontalDpi="300" verticalDpi="300" r:id="rId1"/>
  <headerFooter alignWithMargins="0">
    <oddHeader>&amp;LFußball-WM 2014&amp;A (gedr.: &amp;D)&amp;RWolfgang Schmidt-Sielexcontact@schmidt-sielex.de</oddHeader>
  </headerFooter>
  <picture r:id="rId2"/>
</worksheet>
</file>

<file path=xl/worksheets/sheet6.xml><?xml version="1.0" encoding="utf-8"?>
<worksheet xmlns="http://schemas.openxmlformats.org/spreadsheetml/2006/main" xmlns:r="http://schemas.openxmlformats.org/officeDocument/2006/relationships">
  <sheetPr codeName="Tabelle8">
    <tabColor theme="0" tint="-0.34998626667073579"/>
  </sheetPr>
  <dimension ref="A1:I46"/>
  <sheetViews>
    <sheetView showGridLines="0" showRowColHeaders="0" workbookViewId="0">
      <selection activeCell="B5" sqref="B5"/>
    </sheetView>
  </sheetViews>
  <sheetFormatPr baseColWidth="10" defaultRowHeight="12.75"/>
  <cols>
    <col min="1" max="1" width="38.42578125" customWidth="1"/>
    <col min="2" max="2" width="4.7109375" customWidth="1"/>
    <col min="3" max="3" width="12.85546875" customWidth="1"/>
    <col min="4" max="4" width="3.85546875" customWidth="1"/>
    <col min="5" max="5" width="2.5703125" style="1" customWidth="1"/>
    <col min="6" max="6" width="4" customWidth="1"/>
    <col min="7" max="7" width="12.42578125" customWidth="1"/>
    <col min="8" max="8" width="35.42578125" customWidth="1"/>
    <col min="9" max="9" width="4" customWidth="1"/>
  </cols>
  <sheetData>
    <row r="1" spans="1:9" ht="15.75">
      <c r="A1" s="215" t="s">
        <v>101</v>
      </c>
      <c r="G1" s="317" t="s">
        <v>117</v>
      </c>
      <c r="H1" s="318"/>
    </row>
    <row r="2" spans="1:9">
      <c r="A2" t="s">
        <v>102</v>
      </c>
      <c r="B2" s="316" t="s">
        <v>107</v>
      </c>
      <c r="C2" s="316"/>
      <c r="D2" s="230" t="s">
        <v>106</v>
      </c>
      <c r="G2" s="319"/>
      <c r="H2" s="320"/>
    </row>
    <row r="3" spans="1:9">
      <c r="B3" s="316" t="s">
        <v>108</v>
      </c>
      <c r="C3" s="316"/>
      <c r="D3" s="230"/>
      <c r="G3" s="319"/>
      <c r="H3" s="320"/>
    </row>
    <row r="4" spans="1:9" ht="13.5" thickBot="1">
      <c r="A4" s="2" t="s">
        <v>103</v>
      </c>
      <c r="D4" s="1"/>
      <c r="G4" s="321"/>
      <c r="H4" s="322"/>
    </row>
    <row r="5" spans="1:9" ht="13.5" thickBot="1">
      <c r="A5" s="209" t="s">
        <v>105</v>
      </c>
      <c r="B5" s="220">
        <v>3</v>
      </c>
      <c r="C5" s="209" t="str">
        <f>"Punkt"&amp;IF(B5=1,"","e")</f>
        <v>Punkte</v>
      </c>
      <c r="D5" s="213" t="s">
        <v>106</v>
      </c>
    </row>
    <row r="6" spans="1:9" ht="13.5" thickBot="1">
      <c r="A6" s="209" t="s">
        <v>104</v>
      </c>
      <c r="B6" s="220">
        <v>1</v>
      </c>
      <c r="C6" s="209" t="str">
        <f>"Punkt"&amp;IF(B6=1,"","e")</f>
        <v>Punkt</v>
      </c>
      <c r="D6" s="214" t="s">
        <v>106</v>
      </c>
      <c r="E6" s="218" t="str">
        <f>IF(B6&gt;=B5,"Problem! Punkte für richtige Tendenz müssen kleiner sein als Punkte für korrekten Tipp!","")</f>
        <v/>
      </c>
      <c r="F6" s="219"/>
      <c r="I6" s="219"/>
    </row>
    <row r="7" spans="1:9">
      <c r="D7" s="184"/>
    </row>
    <row r="8" spans="1:9" ht="13.5" thickBot="1">
      <c r="A8" s="2" t="s">
        <v>109</v>
      </c>
      <c r="D8" s="1"/>
    </row>
    <row r="9" spans="1:9" ht="13.5" thickBot="1">
      <c r="A9" s="210" t="s">
        <v>142</v>
      </c>
      <c r="B9" s="220">
        <v>0.5</v>
      </c>
      <c r="C9" s="209" t="str">
        <f>"Zusatzpunkt"&amp;IF(B9=1,"","e")</f>
        <v>Zusatzpunkte</v>
      </c>
      <c r="D9" s="243" t="s">
        <v>106</v>
      </c>
      <c r="E9" s="219" t="str">
        <f>IF(B9+$B$6&gt;=$B$5,"Problem! Zusatzpunkte addiert mit Punkten für richtige Tendenz darf nicht so hoch sein wie Punktzahl für korrekten Tipp!","")</f>
        <v/>
      </c>
      <c r="G9" s="8"/>
      <c r="H9" s="8"/>
    </row>
    <row r="10" spans="1:9" ht="13.5" thickBot="1">
      <c r="A10" s="210" t="s">
        <v>141</v>
      </c>
      <c r="B10" s="220">
        <v>0.5</v>
      </c>
      <c r="C10" s="209" t="str">
        <f>"Zusatzpunkt"&amp;IF(B10=1,"","e")</f>
        <v>Zusatzpunkte</v>
      </c>
      <c r="D10" s="244" t="s">
        <v>106</v>
      </c>
      <c r="E10" s="219" t="str">
        <f>IF(B11+$B$6&gt;=$B$5,"Problem! Zusatzpunkte addiert mit Punkten für richtige Tendenz darf nicht so hoch sein wie Punktzahl für korrekten Tipp!","")</f>
        <v/>
      </c>
      <c r="G10" s="8"/>
      <c r="H10" s="8"/>
    </row>
    <row r="11" spans="1:9" ht="13.5" thickBot="1">
      <c r="A11" s="210" t="s">
        <v>133</v>
      </c>
      <c r="B11" s="220">
        <v>0.5</v>
      </c>
      <c r="C11" s="209" t="str">
        <f>"Zusatzpunkt"&amp;IF(B11=1,"","e")</f>
        <v>Zusatzpunkte</v>
      </c>
      <c r="D11" s="244" t="s">
        <v>106</v>
      </c>
      <c r="E11" s="219" t="str">
        <f>IF(B10+$B$6&gt;=$B$5,"Problem! Zusatzpunkte addiert mit Punkten für richtige Tendenz darf nicht so hoch sein wie Punktzahl für korrekten Tipp!","")</f>
        <v/>
      </c>
      <c r="G11" s="8"/>
      <c r="H11" s="8"/>
    </row>
    <row r="13" spans="1:9" ht="13.5" thickBot="1">
      <c r="A13" s="2" t="s">
        <v>115</v>
      </c>
      <c r="B13" s="2"/>
    </row>
    <row r="14" spans="1:9" ht="13.5" thickBot="1">
      <c r="A14" s="210" t="s">
        <v>134</v>
      </c>
      <c r="B14" s="210"/>
      <c r="C14" s="211" t="s">
        <v>110</v>
      </c>
      <c r="D14" s="221">
        <v>5</v>
      </c>
      <c r="E14" s="212"/>
      <c r="F14" s="220">
        <v>0.5</v>
      </c>
      <c r="G14" s="209" t="str">
        <f>"Zusatzpunkt"&amp;IF(F14=1,"","e")</f>
        <v>Zusatzpunkte</v>
      </c>
      <c r="H14" s="210" t="str">
        <f>"für jedes Tor ab dem "&amp;D14+1&amp;". Gesamttor"</f>
        <v>für jedes Tor ab dem 6. Gesamttor</v>
      </c>
      <c r="I14" s="243" t="s">
        <v>106</v>
      </c>
    </row>
    <row r="15" spans="1:9" ht="13.5" thickBot="1">
      <c r="A15" s="210" t="s">
        <v>135</v>
      </c>
      <c r="B15" s="210"/>
      <c r="C15" s="211" t="s">
        <v>111</v>
      </c>
      <c r="D15" s="221">
        <v>2</v>
      </c>
      <c r="E15" s="212"/>
      <c r="F15" s="220">
        <v>0.5</v>
      </c>
      <c r="G15" s="209" t="str">
        <f>"Zusatzpunkt"&amp;IF(F15=1,"","e")</f>
        <v>Zusatzpunkte</v>
      </c>
      <c r="H15" s="210" t="str">
        <f>"für jedes Differenztor ab dem "&amp;(D15+1)&amp;". Mehrtor"</f>
        <v>für jedes Differenztor ab dem 3. Mehrtor</v>
      </c>
      <c r="I15" s="244" t="s">
        <v>106</v>
      </c>
    </row>
    <row r="17" spans="1:9" ht="13.5" thickBot="1"/>
    <row r="18" spans="1:9" ht="31.5" customHeight="1">
      <c r="A18" s="323" t="s">
        <v>118</v>
      </c>
      <c r="B18" s="324"/>
      <c r="C18" s="324"/>
      <c r="D18" s="324"/>
      <c r="E18" s="324"/>
      <c r="F18" s="324"/>
      <c r="G18" s="324"/>
      <c r="H18" s="324"/>
      <c r="I18" s="325"/>
    </row>
    <row r="19" spans="1:9" ht="32.25" customHeight="1">
      <c r="A19" s="315" t="s">
        <v>145</v>
      </c>
      <c r="B19" s="310"/>
      <c r="C19" s="310"/>
      <c r="D19" s="310"/>
      <c r="E19" s="310"/>
      <c r="F19" s="310"/>
      <c r="G19" s="310"/>
      <c r="H19" s="310"/>
      <c r="I19" s="311"/>
    </row>
    <row r="20" spans="1:9">
      <c r="A20" s="315" t="s">
        <v>147</v>
      </c>
      <c r="B20" s="310"/>
      <c r="C20" s="310"/>
      <c r="D20" s="310"/>
      <c r="E20" s="310"/>
      <c r="F20" s="310"/>
      <c r="G20" s="310"/>
      <c r="H20" s="310"/>
      <c r="I20" s="311"/>
    </row>
    <row r="21" spans="1:9">
      <c r="A21" s="231"/>
      <c r="B21" s="232"/>
      <c r="C21" s="232"/>
      <c r="D21" s="232"/>
      <c r="E21" s="233"/>
      <c r="F21" s="232"/>
      <c r="G21" s="232"/>
      <c r="H21" s="232"/>
      <c r="I21" s="234"/>
    </row>
    <row r="22" spans="1:9">
      <c r="A22" s="235" t="s">
        <v>151</v>
      </c>
      <c r="B22" s="232"/>
      <c r="C22" s="232"/>
      <c r="D22" s="232"/>
      <c r="E22" s="233"/>
      <c r="F22" s="232"/>
      <c r="G22" s="232"/>
      <c r="H22" s="232"/>
      <c r="I22" s="234"/>
    </row>
    <row r="23" spans="1:9">
      <c r="A23" s="315" t="s">
        <v>148</v>
      </c>
      <c r="B23" s="310"/>
      <c r="C23" s="310"/>
      <c r="D23" s="310"/>
      <c r="E23" s="310"/>
      <c r="F23" s="310"/>
      <c r="G23" s="310"/>
      <c r="H23" s="310"/>
      <c r="I23" s="311"/>
    </row>
    <row r="24" spans="1:9" ht="31.5" customHeight="1">
      <c r="A24" s="315" t="s">
        <v>146</v>
      </c>
      <c r="B24" s="310"/>
      <c r="C24" s="310"/>
      <c r="D24" s="310"/>
      <c r="E24" s="310"/>
      <c r="F24" s="310"/>
      <c r="G24" s="310"/>
      <c r="H24" s="310"/>
      <c r="I24" s="311"/>
    </row>
    <row r="25" spans="1:9">
      <c r="A25" s="235" t="s">
        <v>150</v>
      </c>
      <c r="B25" s="232"/>
      <c r="C25" s="232"/>
      <c r="D25" s="232"/>
      <c r="E25" s="233"/>
      <c r="F25" s="232"/>
      <c r="G25" s="232"/>
      <c r="H25" s="232"/>
      <c r="I25" s="234"/>
    </row>
    <row r="26" spans="1:9" ht="38.25" customHeight="1">
      <c r="A26" s="315" t="s">
        <v>149</v>
      </c>
      <c r="B26" s="310"/>
      <c r="C26" s="310"/>
      <c r="D26" s="310"/>
      <c r="E26" s="310"/>
      <c r="F26" s="310"/>
      <c r="G26" s="310"/>
      <c r="H26" s="310"/>
      <c r="I26" s="311"/>
    </row>
    <row r="27" spans="1:9" ht="38.25" customHeight="1">
      <c r="A27" s="315" t="s">
        <v>159</v>
      </c>
      <c r="B27" s="310"/>
      <c r="C27" s="310"/>
      <c r="D27" s="310"/>
      <c r="E27" s="310"/>
      <c r="F27" s="310"/>
      <c r="G27" s="310"/>
      <c r="H27" s="310"/>
      <c r="I27" s="311"/>
    </row>
    <row r="28" spans="1:9" ht="51" customHeight="1">
      <c r="A28" s="315" t="s">
        <v>153</v>
      </c>
      <c r="B28" s="310"/>
      <c r="C28" s="310"/>
      <c r="D28" s="310"/>
      <c r="E28" s="310"/>
      <c r="F28" s="310"/>
      <c r="G28" s="310"/>
      <c r="H28" s="310"/>
      <c r="I28" s="311"/>
    </row>
    <row r="29" spans="1:9" ht="46.5" customHeight="1">
      <c r="A29" s="315" t="s">
        <v>154</v>
      </c>
      <c r="B29" s="310"/>
      <c r="C29" s="310"/>
      <c r="D29" s="310"/>
      <c r="E29" s="310"/>
      <c r="F29" s="310"/>
      <c r="G29" s="310"/>
      <c r="H29" s="310"/>
      <c r="I29" s="311"/>
    </row>
    <row r="30" spans="1:9">
      <c r="A30" s="235" t="s">
        <v>152</v>
      </c>
      <c r="B30" s="232"/>
      <c r="C30" s="232"/>
      <c r="D30" s="232"/>
      <c r="E30" s="233"/>
      <c r="F30" s="232"/>
      <c r="G30" s="232"/>
      <c r="H30" s="232"/>
      <c r="I30" s="234"/>
    </row>
    <row r="31" spans="1:9" ht="63.75" customHeight="1">
      <c r="A31" s="315" t="s">
        <v>136</v>
      </c>
      <c r="B31" s="310"/>
      <c r="C31" s="310"/>
      <c r="D31" s="310"/>
      <c r="E31" s="310"/>
      <c r="F31" s="310"/>
      <c r="G31" s="310"/>
      <c r="H31" s="310"/>
      <c r="I31" s="311"/>
    </row>
    <row r="32" spans="1:9" ht="38.25" customHeight="1">
      <c r="A32" s="315" t="s">
        <v>156</v>
      </c>
      <c r="B32" s="310"/>
      <c r="C32" s="310"/>
      <c r="D32" s="310"/>
      <c r="E32" s="310"/>
      <c r="F32" s="310"/>
      <c r="G32" s="310"/>
      <c r="H32" s="310"/>
      <c r="I32" s="311"/>
    </row>
    <row r="33" spans="1:9" ht="38.25" customHeight="1">
      <c r="A33" s="315" t="s">
        <v>157</v>
      </c>
      <c r="B33" s="310"/>
      <c r="C33" s="310"/>
      <c r="D33" s="310"/>
      <c r="E33" s="310"/>
      <c r="F33" s="310"/>
      <c r="G33" s="310"/>
      <c r="H33" s="310"/>
      <c r="I33" s="311"/>
    </row>
    <row r="34" spans="1:9">
      <c r="A34" s="231"/>
      <c r="B34" s="232"/>
      <c r="C34" s="232"/>
      <c r="D34" s="232"/>
      <c r="E34" s="233"/>
      <c r="F34" s="232"/>
      <c r="G34" s="232"/>
      <c r="H34" s="232"/>
      <c r="I34" s="234"/>
    </row>
    <row r="35" spans="1:9">
      <c r="A35" s="235" t="s">
        <v>155</v>
      </c>
      <c r="B35" s="232"/>
      <c r="C35" s="232"/>
      <c r="D35" s="232"/>
      <c r="E35" s="233"/>
      <c r="F35" s="232"/>
      <c r="G35" s="232"/>
      <c r="H35" s="232"/>
      <c r="I35" s="234"/>
    </row>
    <row r="36" spans="1:9">
      <c r="A36" s="236" t="s">
        <v>125</v>
      </c>
      <c r="B36" s="309" t="s">
        <v>119</v>
      </c>
      <c r="C36" s="310"/>
      <c r="D36" s="310"/>
      <c r="E36" s="310"/>
      <c r="F36" s="310"/>
      <c r="G36" s="310"/>
      <c r="H36" s="310"/>
      <c r="I36" s="311"/>
    </row>
    <row r="37" spans="1:9" ht="25.5" customHeight="1">
      <c r="A37" s="236" t="s">
        <v>126</v>
      </c>
      <c r="B37" s="309" t="s">
        <v>124</v>
      </c>
      <c r="C37" s="310"/>
      <c r="D37" s="310"/>
      <c r="E37" s="310"/>
      <c r="F37" s="310"/>
      <c r="G37" s="310"/>
      <c r="H37" s="310"/>
      <c r="I37" s="311"/>
    </row>
    <row r="38" spans="1:9" ht="25.5" customHeight="1">
      <c r="A38" s="236" t="s">
        <v>127</v>
      </c>
      <c r="B38" s="309" t="s">
        <v>160</v>
      </c>
      <c r="C38" s="310"/>
      <c r="D38" s="310"/>
      <c r="E38" s="310"/>
      <c r="F38" s="310"/>
      <c r="G38" s="310"/>
      <c r="H38" s="310"/>
      <c r="I38" s="311"/>
    </row>
    <row r="39" spans="1:9">
      <c r="A39" s="236" t="s">
        <v>128</v>
      </c>
      <c r="B39" s="309" t="s">
        <v>120</v>
      </c>
      <c r="C39" s="310"/>
      <c r="D39" s="310"/>
      <c r="E39" s="310"/>
      <c r="F39" s="310"/>
      <c r="G39" s="310"/>
      <c r="H39" s="310"/>
      <c r="I39" s="311"/>
    </row>
    <row r="40" spans="1:9" ht="25.5" customHeight="1">
      <c r="A40" s="236" t="s">
        <v>129</v>
      </c>
      <c r="B40" s="309" t="s">
        <v>121</v>
      </c>
      <c r="C40" s="310"/>
      <c r="D40" s="310"/>
      <c r="E40" s="310"/>
      <c r="F40" s="310"/>
      <c r="G40" s="310"/>
      <c r="H40" s="310"/>
      <c r="I40" s="311"/>
    </row>
    <row r="41" spans="1:9" ht="25.5" customHeight="1">
      <c r="A41" s="236" t="s">
        <v>130</v>
      </c>
      <c r="B41" s="309" t="s">
        <v>122</v>
      </c>
      <c r="C41" s="310"/>
      <c r="D41" s="310"/>
      <c r="E41" s="310"/>
      <c r="F41" s="310"/>
      <c r="G41" s="310"/>
      <c r="H41" s="310"/>
      <c r="I41" s="311"/>
    </row>
    <row r="42" spans="1:9" ht="25.5" customHeight="1">
      <c r="A42" s="236" t="s">
        <v>131</v>
      </c>
      <c r="B42" s="309" t="s">
        <v>123</v>
      </c>
      <c r="C42" s="310"/>
      <c r="D42" s="310"/>
      <c r="E42" s="310"/>
      <c r="F42" s="310"/>
      <c r="G42" s="310"/>
      <c r="H42" s="310"/>
      <c r="I42" s="311"/>
    </row>
    <row r="43" spans="1:9" ht="13.5" customHeight="1">
      <c r="A43" s="236" t="s">
        <v>132</v>
      </c>
      <c r="B43" s="309" t="s">
        <v>119</v>
      </c>
      <c r="C43" s="310"/>
      <c r="D43" s="310"/>
      <c r="E43" s="310"/>
      <c r="F43" s="310"/>
      <c r="G43" s="310"/>
      <c r="H43" s="310"/>
      <c r="I43" s="311"/>
    </row>
    <row r="44" spans="1:9" ht="25.5" customHeight="1">
      <c r="A44" s="238" t="s">
        <v>143</v>
      </c>
      <c r="B44" s="309" t="s">
        <v>144</v>
      </c>
      <c r="C44" s="310"/>
      <c r="D44" s="310"/>
      <c r="E44" s="310"/>
      <c r="F44" s="310"/>
      <c r="G44" s="310"/>
      <c r="H44" s="310"/>
      <c r="I44" s="311"/>
    </row>
    <row r="45" spans="1:9" ht="25.5" customHeight="1">
      <c r="A45" s="238" t="s">
        <v>139</v>
      </c>
      <c r="B45" s="309" t="s">
        <v>140</v>
      </c>
      <c r="C45" s="309"/>
      <c r="D45" s="309"/>
      <c r="E45" s="309"/>
      <c r="F45" s="309"/>
      <c r="G45" s="309"/>
      <c r="H45" s="309"/>
      <c r="I45" s="312"/>
    </row>
    <row r="46" spans="1:9" ht="13.5" customHeight="1" thickBot="1">
      <c r="A46" s="237" t="s">
        <v>137</v>
      </c>
      <c r="B46" s="313" t="s">
        <v>138</v>
      </c>
      <c r="C46" s="313"/>
      <c r="D46" s="313"/>
      <c r="E46" s="313"/>
      <c r="F46" s="313"/>
      <c r="G46" s="313"/>
      <c r="H46" s="313"/>
      <c r="I46" s="314"/>
    </row>
  </sheetData>
  <sheetProtection sheet="1" objects="1" scenarios="1" selectLockedCells="1"/>
  <mergeCells count="26">
    <mergeCell ref="B2:C2"/>
    <mergeCell ref="B3:C3"/>
    <mergeCell ref="G1:H4"/>
    <mergeCell ref="A18:I18"/>
    <mergeCell ref="A19:I19"/>
    <mergeCell ref="A20:I20"/>
    <mergeCell ref="A23:I23"/>
    <mergeCell ref="A26:I26"/>
    <mergeCell ref="A33:I33"/>
    <mergeCell ref="B36:I36"/>
    <mergeCell ref="A24:I24"/>
    <mergeCell ref="A29:I29"/>
    <mergeCell ref="A27:I27"/>
    <mergeCell ref="A28:I28"/>
    <mergeCell ref="A31:I31"/>
    <mergeCell ref="A32:I32"/>
    <mergeCell ref="B37:I37"/>
    <mergeCell ref="B38:I38"/>
    <mergeCell ref="B39:I39"/>
    <mergeCell ref="B40:I40"/>
    <mergeCell ref="B41:I41"/>
    <mergeCell ref="B44:I44"/>
    <mergeCell ref="B45:I45"/>
    <mergeCell ref="B46:I46"/>
    <mergeCell ref="B42:I42"/>
    <mergeCell ref="B43:I43"/>
  </mergeCells>
  <dataValidations count="2">
    <dataValidation type="list" showInputMessage="1" showErrorMessage="1" errorTitle="Falsche Eingabe" error="Bitte geben Sie hier ein x ein, wenn Sie die vorgenannte Punktvergabe nutzen möchten. Lassen Sie das Feld leer, wenn Sie die Punktvergabe nicht nutzen wollen." sqref="D5:D6">
      <formula1>$D$2:$D$3</formula1>
    </dataValidation>
    <dataValidation type="list" showInputMessage="1" showErrorMessage="1" errorTitle="Falsche Eingabe" error="Bitte geben Sie hier ein x ein, wenn Sie die vorgenannte Punktvergabe nutzen möchten. Lassen Sie das Feld leer, wenn Sie die Punktvergabe nicht nutzen wollen." prompt="Bitte geben Sie hier ein x ein, wenn Sie die vorgenannte Punktvergabe nutzen möchten. Lassen Sie das Feld leer, wenn Sie die Punktvergabe nicht nutzen wollen." sqref="D9:D11 I14:I15">
      <formula1>$D$2:$D$3</formula1>
    </dataValidation>
  </dataValidation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sheetPr codeName="Tabelle7">
    <tabColor rgb="FFFF0000"/>
    <pageSetUpPr fitToPage="1"/>
  </sheetPr>
  <dimension ref="A1:EI68"/>
  <sheetViews>
    <sheetView showGridLines="0" zoomScaleSheetLayoutView="22" workbookViewId="0"/>
  </sheetViews>
  <sheetFormatPr baseColWidth="10" defaultColWidth="0" defaultRowHeight="12.75" customHeight="1" zeroHeight="1" outlineLevelCol="1"/>
  <cols>
    <col min="1" max="1" width="2.42578125" style="119" customWidth="1"/>
    <col min="2" max="2" width="2.42578125" style="126" customWidth="1"/>
    <col min="3" max="3" width="2.42578125" style="80" customWidth="1"/>
    <col min="4" max="4" width="2.42578125" style="157" customWidth="1"/>
    <col min="5" max="5" width="2.42578125" style="3" customWidth="1"/>
    <col min="6" max="6" width="2.42578125" style="1" customWidth="1"/>
    <col min="7" max="7" width="2.42578125" style="7" customWidth="1"/>
    <col min="8" max="8" width="2.42578125" style="3" customWidth="1"/>
    <col min="9" max="9" width="2.42578125" customWidth="1"/>
    <col min="10" max="10" width="2.42578125" style="7" customWidth="1"/>
    <col min="11" max="11" width="2.42578125" style="3" customWidth="1"/>
    <col min="12" max="12" width="2.42578125" style="1" customWidth="1"/>
    <col min="13" max="13" width="2.42578125" style="7" customWidth="1"/>
    <col min="14" max="17" width="2.42578125" style="37" customWidth="1"/>
    <col min="18" max="19" width="2.42578125" customWidth="1"/>
    <col min="20" max="139" width="3.85546875" customWidth="1" outlineLevel="1"/>
    <col min="140" max="140" width="11.42578125" customWidth="1"/>
  </cols>
  <sheetData>
    <row r="1" spans="1:139" ht="13.5" thickBot="1">
      <c r="A1"/>
      <c r="B1"/>
      <c r="C1"/>
      <c r="D1"/>
      <c r="E1"/>
      <c r="F1"/>
      <c r="G1"/>
      <c r="H1"/>
      <c r="J1"/>
      <c r="K1"/>
      <c r="L1"/>
      <c r="M1"/>
      <c r="N1"/>
      <c r="O1"/>
      <c r="P1"/>
      <c r="Q1"/>
      <c r="T1" s="9" t="s">
        <v>116</v>
      </c>
    </row>
    <row r="2" spans="1:139" ht="13.5" thickBot="1">
      <c r="A2"/>
      <c r="B2"/>
      <c r="C2"/>
      <c r="D2"/>
      <c r="E2"/>
      <c r="F2"/>
      <c r="G2"/>
      <c r="H2"/>
      <c r="J2"/>
      <c r="K2"/>
      <c r="L2"/>
      <c r="M2"/>
      <c r="N2"/>
      <c r="O2"/>
      <c r="P2"/>
      <c r="Q2"/>
      <c r="T2" s="326" t="str">
        <f>"Tipps "&amp;(COLUMN(C2)/3)</f>
        <v>Tipps 1</v>
      </c>
      <c r="U2" s="327"/>
      <c r="V2" s="328"/>
      <c r="W2" s="327" t="str">
        <f t="shared" ref="W2" si="0">"Tipps "&amp;(COLUMN(F2)/3)</f>
        <v>Tipps 2</v>
      </c>
      <c r="X2" s="327"/>
      <c r="Y2" s="328"/>
      <c r="Z2" s="327" t="str">
        <f t="shared" ref="Z2" si="1">"Tipps "&amp;(COLUMN(I2)/3)</f>
        <v>Tipps 3</v>
      </c>
      <c r="AA2" s="327"/>
      <c r="AB2" s="328"/>
      <c r="AC2" s="327" t="str">
        <f t="shared" ref="AC2" si="2">"Tipps "&amp;(COLUMN(L2)/3)</f>
        <v>Tipps 4</v>
      </c>
      <c r="AD2" s="327"/>
      <c r="AE2" s="328"/>
      <c r="AF2" s="327" t="str">
        <f t="shared" ref="AF2" si="3">"Tipps "&amp;(COLUMN(O2)/3)</f>
        <v>Tipps 5</v>
      </c>
      <c r="AG2" s="327"/>
      <c r="AH2" s="328"/>
      <c r="AI2" s="327" t="str">
        <f t="shared" ref="AI2" si="4">"Tipps "&amp;(COLUMN(R2)/3)</f>
        <v>Tipps 6</v>
      </c>
      <c r="AJ2" s="327"/>
      <c r="AK2" s="328"/>
      <c r="AL2" s="327" t="str">
        <f t="shared" ref="AL2" si="5">"Tipps "&amp;(COLUMN(U2)/3)</f>
        <v>Tipps 7</v>
      </c>
      <c r="AM2" s="327"/>
      <c r="AN2" s="328"/>
      <c r="AO2" s="327" t="str">
        <f t="shared" ref="AO2" si="6">"Tipps "&amp;(COLUMN(X2)/3)</f>
        <v>Tipps 8</v>
      </c>
      <c r="AP2" s="327"/>
      <c r="AQ2" s="328"/>
      <c r="AR2" s="327" t="str">
        <f t="shared" ref="AR2" si="7">"Tipps "&amp;(COLUMN(AA2)/3)</f>
        <v>Tipps 9</v>
      </c>
      <c r="AS2" s="327"/>
      <c r="AT2" s="328"/>
      <c r="AU2" s="327" t="str">
        <f t="shared" ref="AU2" si="8">"Tipps "&amp;(COLUMN(AD2)/3)</f>
        <v>Tipps 10</v>
      </c>
      <c r="AV2" s="327"/>
      <c r="AW2" s="328"/>
      <c r="AX2" s="327" t="str">
        <f t="shared" ref="AX2" si="9">"Tipps "&amp;(COLUMN(AG2)/3)</f>
        <v>Tipps 11</v>
      </c>
      <c r="AY2" s="327"/>
      <c r="AZ2" s="328"/>
      <c r="BA2" s="327" t="str">
        <f t="shared" ref="BA2" si="10">"Tipps "&amp;(COLUMN(AJ2)/3)</f>
        <v>Tipps 12</v>
      </c>
      <c r="BB2" s="327"/>
      <c r="BC2" s="328"/>
      <c r="BD2" s="327" t="str">
        <f t="shared" ref="BD2" si="11">"Tipps "&amp;(COLUMN(AM2)/3)</f>
        <v>Tipps 13</v>
      </c>
      <c r="BE2" s="327"/>
      <c r="BF2" s="328"/>
      <c r="BG2" s="327" t="str">
        <f t="shared" ref="BG2" si="12">"Tipps "&amp;(COLUMN(AP2)/3)</f>
        <v>Tipps 14</v>
      </c>
      <c r="BH2" s="327"/>
      <c r="BI2" s="328"/>
      <c r="BJ2" s="327" t="str">
        <f t="shared" ref="BJ2" si="13">"Tipps "&amp;(COLUMN(AS2)/3)</f>
        <v>Tipps 15</v>
      </c>
      <c r="BK2" s="327"/>
      <c r="BL2" s="328"/>
      <c r="BM2" s="327" t="str">
        <f t="shared" ref="BM2" si="14">"Tipps "&amp;(COLUMN(AV2)/3)</f>
        <v>Tipps 16</v>
      </c>
      <c r="BN2" s="327"/>
      <c r="BO2" s="328"/>
      <c r="BP2" s="327" t="str">
        <f t="shared" ref="BP2" si="15">"Tipps "&amp;(COLUMN(AY2)/3)</f>
        <v>Tipps 17</v>
      </c>
      <c r="BQ2" s="327"/>
      <c r="BR2" s="328"/>
      <c r="BS2" s="327" t="str">
        <f t="shared" ref="BS2" si="16">"Tipps "&amp;(COLUMN(BB2)/3)</f>
        <v>Tipps 18</v>
      </c>
      <c r="BT2" s="327"/>
      <c r="BU2" s="328"/>
      <c r="BV2" s="327" t="str">
        <f t="shared" ref="BV2" si="17">"Tipps "&amp;(COLUMN(BE2)/3)</f>
        <v>Tipps 19</v>
      </c>
      <c r="BW2" s="327"/>
      <c r="BX2" s="328"/>
      <c r="BY2" s="327" t="str">
        <f t="shared" ref="BY2" si="18">"Tipps "&amp;(COLUMN(BH2)/3)</f>
        <v>Tipps 20</v>
      </c>
      <c r="BZ2" s="327"/>
      <c r="CA2" s="328"/>
      <c r="CB2" s="327" t="str">
        <f t="shared" ref="CB2" si="19">"Tipps "&amp;(COLUMN(BK2)/3)</f>
        <v>Tipps 21</v>
      </c>
      <c r="CC2" s="327"/>
      <c r="CD2" s="328"/>
      <c r="CE2" s="327" t="str">
        <f t="shared" ref="CE2" si="20">"Tipps "&amp;(COLUMN(BN2)/3)</f>
        <v>Tipps 22</v>
      </c>
      <c r="CF2" s="327"/>
      <c r="CG2" s="328"/>
      <c r="CH2" s="327" t="str">
        <f t="shared" ref="CH2" si="21">"Tipps "&amp;(COLUMN(BQ2)/3)</f>
        <v>Tipps 23</v>
      </c>
      <c r="CI2" s="327"/>
      <c r="CJ2" s="328"/>
      <c r="CK2" s="327" t="str">
        <f t="shared" ref="CK2" si="22">"Tipps "&amp;(COLUMN(BT2)/3)</f>
        <v>Tipps 24</v>
      </c>
      <c r="CL2" s="327"/>
      <c r="CM2" s="328"/>
      <c r="CN2" s="327" t="str">
        <f t="shared" ref="CN2" si="23">"Tipps "&amp;(COLUMN(BW2)/3)</f>
        <v>Tipps 25</v>
      </c>
      <c r="CO2" s="327"/>
      <c r="CP2" s="328"/>
      <c r="CQ2" s="327" t="str">
        <f t="shared" ref="CQ2" si="24">"Tipps "&amp;(COLUMN(BZ2)/3)</f>
        <v>Tipps 26</v>
      </c>
      <c r="CR2" s="327"/>
      <c r="CS2" s="328"/>
      <c r="CT2" s="327" t="str">
        <f t="shared" ref="CT2" si="25">"Tipps "&amp;(COLUMN(CC2)/3)</f>
        <v>Tipps 27</v>
      </c>
      <c r="CU2" s="327"/>
      <c r="CV2" s="328"/>
      <c r="CW2" s="327" t="str">
        <f t="shared" ref="CW2" si="26">"Tipps "&amp;(COLUMN(CF2)/3)</f>
        <v>Tipps 28</v>
      </c>
      <c r="CX2" s="327"/>
      <c r="CY2" s="328"/>
      <c r="CZ2" s="327" t="str">
        <f t="shared" ref="CZ2" si="27">"Tipps "&amp;(COLUMN(CI2)/3)</f>
        <v>Tipps 29</v>
      </c>
      <c r="DA2" s="327"/>
      <c r="DB2" s="328"/>
      <c r="DC2" s="327" t="str">
        <f t="shared" ref="DC2" si="28">"Tipps "&amp;(COLUMN(CL2)/3)</f>
        <v>Tipps 30</v>
      </c>
      <c r="DD2" s="327"/>
      <c r="DE2" s="328"/>
      <c r="DF2" s="327" t="str">
        <f t="shared" ref="DF2" si="29">"Tipps "&amp;(COLUMN(CO2)/3)</f>
        <v>Tipps 31</v>
      </c>
      <c r="DG2" s="327"/>
      <c r="DH2" s="328"/>
      <c r="DI2" s="327" t="str">
        <f t="shared" ref="DI2" si="30">"Tipps "&amp;(COLUMN(CR2)/3)</f>
        <v>Tipps 32</v>
      </c>
      <c r="DJ2" s="327"/>
      <c r="DK2" s="328"/>
      <c r="DL2" s="327" t="str">
        <f t="shared" ref="DL2" si="31">"Tipps "&amp;(COLUMN(CU2)/3)</f>
        <v>Tipps 33</v>
      </c>
      <c r="DM2" s="327"/>
      <c r="DN2" s="328"/>
      <c r="DO2" s="327" t="str">
        <f t="shared" ref="DO2" si="32">"Tipps "&amp;(COLUMN(CX2)/3)</f>
        <v>Tipps 34</v>
      </c>
      <c r="DP2" s="327"/>
      <c r="DQ2" s="328"/>
      <c r="DR2" s="327" t="str">
        <f t="shared" ref="DR2" si="33">"Tipps "&amp;(COLUMN(DA2)/3)</f>
        <v>Tipps 35</v>
      </c>
      <c r="DS2" s="327"/>
      <c r="DT2" s="328"/>
      <c r="DU2" s="327" t="str">
        <f t="shared" ref="DU2" si="34">"Tipps "&amp;(COLUMN(DD2)/3)</f>
        <v>Tipps 36</v>
      </c>
      <c r="DV2" s="327"/>
      <c r="DW2" s="328"/>
      <c r="DX2" s="327" t="str">
        <f t="shared" ref="DX2" si="35">"Tipps "&amp;(COLUMN(DG2)/3)</f>
        <v>Tipps 37</v>
      </c>
      <c r="DY2" s="327"/>
      <c r="DZ2" s="328"/>
      <c r="EA2" s="327" t="str">
        <f t="shared" ref="EA2" si="36">"Tipps "&amp;(COLUMN(DJ2)/3)</f>
        <v>Tipps 38</v>
      </c>
      <c r="EB2" s="327"/>
      <c r="EC2" s="328"/>
      <c r="ED2" s="327" t="str">
        <f t="shared" ref="ED2" si="37">"Tipps "&amp;(COLUMN(DM2)/3)</f>
        <v>Tipps 39</v>
      </c>
      <c r="EE2" s="327"/>
      <c r="EF2" s="328"/>
      <c r="EG2" s="327" t="str">
        <f t="shared" ref="EG2" si="38">"Tipps "&amp;(COLUMN(DP2)/3)</f>
        <v>Tipps 40</v>
      </c>
      <c r="EH2" s="327"/>
      <c r="EI2" s="328"/>
    </row>
    <row r="3" spans="1:139" s="2" customFormat="1" ht="78" customHeight="1" thickBot="1">
      <c r="A3"/>
      <c r="B3"/>
      <c r="C3"/>
      <c r="D3"/>
      <c r="E3"/>
      <c r="F3"/>
      <c r="G3"/>
      <c r="H3"/>
      <c r="I3"/>
      <c r="J3"/>
      <c r="K3"/>
      <c r="L3"/>
      <c r="M3"/>
      <c r="N3"/>
      <c r="O3"/>
      <c r="P3"/>
      <c r="Q3"/>
      <c r="R3"/>
      <c r="S3"/>
      <c r="T3" s="239" t="s">
        <v>114</v>
      </c>
      <c r="U3" s="240" t="s">
        <v>112</v>
      </c>
      <c r="V3" s="241" t="s">
        <v>113</v>
      </c>
      <c r="W3" s="239" t="s">
        <v>114</v>
      </c>
      <c r="X3" s="240" t="s">
        <v>112</v>
      </c>
      <c r="Y3" s="241" t="s">
        <v>113</v>
      </c>
      <c r="Z3" s="239" t="s">
        <v>114</v>
      </c>
      <c r="AA3" s="240" t="s">
        <v>112</v>
      </c>
      <c r="AB3" s="241" t="s">
        <v>113</v>
      </c>
      <c r="AC3" s="239" t="s">
        <v>114</v>
      </c>
      <c r="AD3" s="240" t="s">
        <v>112</v>
      </c>
      <c r="AE3" s="241" t="s">
        <v>113</v>
      </c>
      <c r="AF3" s="239" t="s">
        <v>114</v>
      </c>
      <c r="AG3" s="240" t="s">
        <v>112</v>
      </c>
      <c r="AH3" s="241" t="s">
        <v>113</v>
      </c>
      <c r="AI3" s="239" t="s">
        <v>114</v>
      </c>
      <c r="AJ3" s="240" t="s">
        <v>112</v>
      </c>
      <c r="AK3" s="241" t="s">
        <v>113</v>
      </c>
      <c r="AL3" s="239" t="s">
        <v>114</v>
      </c>
      <c r="AM3" s="240" t="s">
        <v>112</v>
      </c>
      <c r="AN3" s="241" t="s">
        <v>113</v>
      </c>
      <c r="AO3" s="239" t="s">
        <v>114</v>
      </c>
      <c r="AP3" s="240" t="s">
        <v>112</v>
      </c>
      <c r="AQ3" s="241" t="s">
        <v>113</v>
      </c>
      <c r="AR3" s="239" t="s">
        <v>114</v>
      </c>
      <c r="AS3" s="240" t="s">
        <v>112</v>
      </c>
      <c r="AT3" s="241" t="s">
        <v>113</v>
      </c>
      <c r="AU3" s="239" t="s">
        <v>114</v>
      </c>
      <c r="AV3" s="240" t="s">
        <v>112</v>
      </c>
      <c r="AW3" s="241" t="s">
        <v>113</v>
      </c>
      <c r="AX3" s="239" t="s">
        <v>114</v>
      </c>
      <c r="AY3" s="240" t="s">
        <v>112</v>
      </c>
      <c r="AZ3" s="241" t="s">
        <v>113</v>
      </c>
      <c r="BA3" s="239" t="s">
        <v>114</v>
      </c>
      <c r="BB3" s="240" t="s">
        <v>112</v>
      </c>
      <c r="BC3" s="241" t="s">
        <v>113</v>
      </c>
      <c r="BD3" s="239" t="s">
        <v>114</v>
      </c>
      <c r="BE3" s="240" t="s">
        <v>112</v>
      </c>
      <c r="BF3" s="241" t="s">
        <v>113</v>
      </c>
      <c r="BG3" s="239" t="s">
        <v>114</v>
      </c>
      <c r="BH3" s="240" t="s">
        <v>112</v>
      </c>
      <c r="BI3" s="241" t="s">
        <v>113</v>
      </c>
      <c r="BJ3" s="239" t="s">
        <v>114</v>
      </c>
      <c r="BK3" s="240" t="s">
        <v>112</v>
      </c>
      <c r="BL3" s="241" t="s">
        <v>113</v>
      </c>
      <c r="BM3" s="239" t="s">
        <v>114</v>
      </c>
      <c r="BN3" s="240" t="s">
        <v>112</v>
      </c>
      <c r="BO3" s="241" t="s">
        <v>113</v>
      </c>
      <c r="BP3" s="239" t="s">
        <v>114</v>
      </c>
      <c r="BQ3" s="240" t="s">
        <v>112</v>
      </c>
      <c r="BR3" s="241" t="s">
        <v>113</v>
      </c>
      <c r="BS3" s="239" t="s">
        <v>114</v>
      </c>
      <c r="BT3" s="240" t="s">
        <v>112</v>
      </c>
      <c r="BU3" s="241" t="s">
        <v>113</v>
      </c>
      <c r="BV3" s="239" t="s">
        <v>114</v>
      </c>
      <c r="BW3" s="240" t="s">
        <v>112</v>
      </c>
      <c r="BX3" s="241" t="s">
        <v>113</v>
      </c>
      <c r="BY3" s="239" t="s">
        <v>114</v>
      </c>
      <c r="BZ3" s="240" t="s">
        <v>112</v>
      </c>
      <c r="CA3" s="241" t="s">
        <v>113</v>
      </c>
      <c r="CB3" s="239" t="s">
        <v>114</v>
      </c>
      <c r="CC3" s="240" t="s">
        <v>112</v>
      </c>
      <c r="CD3" s="241" t="s">
        <v>113</v>
      </c>
      <c r="CE3" s="239" t="s">
        <v>114</v>
      </c>
      <c r="CF3" s="240" t="s">
        <v>112</v>
      </c>
      <c r="CG3" s="241" t="s">
        <v>113</v>
      </c>
      <c r="CH3" s="239" t="s">
        <v>114</v>
      </c>
      <c r="CI3" s="240" t="s">
        <v>112</v>
      </c>
      <c r="CJ3" s="241" t="s">
        <v>113</v>
      </c>
      <c r="CK3" s="239" t="s">
        <v>114</v>
      </c>
      <c r="CL3" s="240" t="s">
        <v>112</v>
      </c>
      <c r="CM3" s="241" t="s">
        <v>113</v>
      </c>
      <c r="CN3" s="239" t="s">
        <v>114</v>
      </c>
      <c r="CO3" s="240" t="s">
        <v>112</v>
      </c>
      <c r="CP3" s="241" t="s">
        <v>113</v>
      </c>
      <c r="CQ3" s="239" t="s">
        <v>114</v>
      </c>
      <c r="CR3" s="240" t="s">
        <v>112</v>
      </c>
      <c r="CS3" s="241" t="s">
        <v>113</v>
      </c>
      <c r="CT3" s="239" t="s">
        <v>114</v>
      </c>
      <c r="CU3" s="240" t="s">
        <v>112</v>
      </c>
      <c r="CV3" s="241" t="s">
        <v>113</v>
      </c>
      <c r="CW3" s="239" t="s">
        <v>114</v>
      </c>
      <c r="CX3" s="240" t="s">
        <v>112</v>
      </c>
      <c r="CY3" s="241" t="s">
        <v>113</v>
      </c>
      <c r="CZ3" s="239" t="s">
        <v>114</v>
      </c>
      <c r="DA3" s="240" t="s">
        <v>112</v>
      </c>
      <c r="DB3" s="241" t="s">
        <v>113</v>
      </c>
      <c r="DC3" s="239" t="s">
        <v>114</v>
      </c>
      <c r="DD3" s="240" t="s">
        <v>112</v>
      </c>
      <c r="DE3" s="241" t="s">
        <v>113</v>
      </c>
      <c r="DF3" s="239" t="s">
        <v>114</v>
      </c>
      <c r="DG3" s="240" t="s">
        <v>112</v>
      </c>
      <c r="DH3" s="241" t="s">
        <v>113</v>
      </c>
      <c r="DI3" s="239" t="s">
        <v>114</v>
      </c>
      <c r="DJ3" s="240" t="s">
        <v>112</v>
      </c>
      <c r="DK3" s="241" t="s">
        <v>113</v>
      </c>
      <c r="DL3" s="239" t="s">
        <v>114</v>
      </c>
      <c r="DM3" s="240" t="s">
        <v>112</v>
      </c>
      <c r="DN3" s="241" t="s">
        <v>113</v>
      </c>
      <c r="DO3" s="239" t="s">
        <v>114</v>
      </c>
      <c r="DP3" s="240" t="s">
        <v>112</v>
      </c>
      <c r="DQ3" s="241" t="s">
        <v>113</v>
      </c>
      <c r="DR3" s="239" t="s">
        <v>114</v>
      </c>
      <c r="DS3" s="240" t="s">
        <v>112</v>
      </c>
      <c r="DT3" s="241" t="s">
        <v>113</v>
      </c>
      <c r="DU3" s="239" t="s">
        <v>114</v>
      </c>
      <c r="DV3" s="240" t="s">
        <v>112</v>
      </c>
      <c r="DW3" s="241" t="s">
        <v>113</v>
      </c>
      <c r="DX3" s="239" t="s">
        <v>114</v>
      </c>
      <c r="DY3" s="240" t="s">
        <v>112</v>
      </c>
      <c r="DZ3" s="241" t="s">
        <v>113</v>
      </c>
      <c r="EA3" s="239" t="s">
        <v>114</v>
      </c>
      <c r="EB3" s="240" t="s">
        <v>112</v>
      </c>
      <c r="EC3" s="241" t="s">
        <v>113</v>
      </c>
      <c r="ED3" s="239" t="s">
        <v>114</v>
      </c>
      <c r="EE3" s="240" t="s">
        <v>112</v>
      </c>
      <c r="EF3" s="241" t="s">
        <v>113</v>
      </c>
      <c r="EG3" s="239" t="s">
        <v>114</v>
      </c>
      <c r="EH3" s="240" t="s">
        <v>112</v>
      </c>
      <c r="EI3" s="241" t="s">
        <v>113</v>
      </c>
    </row>
    <row r="4" spans="1:139">
      <c r="A4"/>
      <c r="B4"/>
      <c r="C4"/>
      <c r="D4"/>
      <c r="E4"/>
      <c r="F4"/>
      <c r="G4"/>
      <c r="H4"/>
      <c r="J4"/>
      <c r="K4"/>
      <c r="L4"/>
      <c r="M4"/>
      <c r="N4"/>
      <c r="O4"/>
      <c r="P4"/>
      <c r="Q4"/>
      <c r="T4" s="226">
        <f>IF(OR('alle Spiele'!T4="",'alle Spiele'!U4="",'alle Spiele'!$K4="x"),0,IF(AND('alle Spiele'!$H4='alle Spiele'!T4,'alle Spiele'!$J4='alle Spiele'!U4),Punktsystem!$B$5,IF(OR(AND('alle Spiele'!$H4-'alle Spiele'!$J4&lt;0,'alle Spiele'!T4-'alle Spiele'!U4&lt;0),AND('alle Spiele'!$H4-'alle Spiele'!$J4&gt;0,'alle Spiele'!T4-'alle Spiele'!U4&gt;0),AND('alle Spiele'!$H4-'alle Spiele'!$J4=0,'alle Spiele'!T4-'alle Spiele'!U4=0)),Punktsystem!$B$6,0)))</f>
        <v>1</v>
      </c>
      <c r="U4" s="222">
        <f>IF(T4=Punktsystem!$B$6,IF(AND(Punktsystem!$D$9&lt;&gt;"",'alle Spiele'!$H4-'alle Spiele'!$J4='alle Spiele'!T4-'alle Spiele'!U4,'alle Spiele'!$H4&lt;&gt;'alle Spiele'!$J4),Punktsystem!$B$9,0)+IF(AND(Punktsystem!$D$11&lt;&gt;"",OR('alle Spiele'!$H4='alle Spiele'!T4,'alle Spiele'!$J4='alle Spiele'!U4)),Punktsystem!$B$11,0)+IF(AND(Punktsystem!$D$10&lt;&gt;"",'alle Spiele'!$H4='alle Spiele'!$J4,'alle Spiele'!T4='alle Spiele'!U4,ABS('alle Spiele'!$H4-'alle Spiele'!T4)=1),Punktsystem!$B$10,0),0)</f>
        <v>0.5</v>
      </c>
      <c r="V4" s="223">
        <f>IF(T4=Punktsystem!$B$5,IF(AND(Punktsystem!$I$14&lt;&gt;"",'alle Spiele'!$H4+'alle Spiele'!$J4&gt;Punktsystem!$D$14),('alle Spiele'!$H4+'alle Spiele'!$J4-Punktsystem!$D$14)*Punktsystem!$F$14,0)+IF(AND(Punktsystem!$I$15&lt;&gt;"",ABS('alle Spiele'!$H4-'alle Spiele'!$J4)&gt;Punktsystem!$D$15),(ABS('alle Spiele'!$H4-'alle Spiele'!$J4)-Punktsystem!$D$15)*Punktsystem!$F$15,0),0)</f>
        <v>0</v>
      </c>
      <c r="W4" s="226">
        <f>IF(OR('alle Spiele'!W4="",'alle Spiele'!X4="",'alle Spiele'!$K4="x"),0,IF(AND('alle Spiele'!$H4='alle Spiele'!W4,'alle Spiele'!$J4='alle Spiele'!X4),Punktsystem!$B$5,IF(OR(AND('alle Spiele'!$H4-'alle Spiele'!$J4&lt;0,'alle Spiele'!W4-'alle Spiele'!X4&lt;0),AND('alle Spiele'!$H4-'alle Spiele'!$J4&gt;0,'alle Spiele'!W4-'alle Spiele'!X4&gt;0),AND('alle Spiele'!$H4-'alle Spiele'!$J4=0,'alle Spiele'!W4-'alle Spiele'!X4=0)),Punktsystem!$B$6,0)))</f>
        <v>0</v>
      </c>
      <c r="X4" s="222">
        <f>IF(W4=Punktsystem!$B$6,IF(AND(Punktsystem!$D$9&lt;&gt;"",'alle Spiele'!$H4-'alle Spiele'!$J4='alle Spiele'!W4-'alle Spiele'!X4,'alle Spiele'!$H4&lt;&gt;'alle Spiele'!$J4),Punktsystem!$B$9,0)+IF(AND(Punktsystem!$D$11&lt;&gt;"",OR('alle Spiele'!$H4='alle Spiele'!W4,'alle Spiele'!$J4='alle Spiele'!X4)),Punktsystem!$B$11,0)+IF(AND(Punktsystem!$D$10&lt;&gt;"",'alle Spiele'!$H4='alle Spiele'!$J4,'alle Spiele'!W4='alle Spiele'!X4,ABS('alle Spiele'!$H4-'alle Spiele'!W4)=1),Punktsystem!$B$10,0),0)</f>
        <v>0</v>
      </c>
      <c r="Y4" s="223">
        <f>IF(W4=Punktsystem!$B$5,IF(AND(Punktsystem!$I$14&lt;&gt;"",'alle Spiele'!$H4+'alle Spiele'!$J4&gt;Punktsystem!$D$14),('alle Spiele'!$H4+'alle Spiele'!$J4-Punktsystem!$D$14)*Punktsystem!$F$14,0)+IF(AND(Punktsystem!$I$15&lt;&gt;"",ABS('alle Spiele'!$H4-'alle Spiele'!$J4)&gt;Punktsystem!$D$15),(ABS('alle Spiele'!$H4-'alle Spiele'!$J4)-Punktsystem!$D$15)*Punktsystem!$F$15,0),0)</f>
        <v>0</v>
      </c>
      <c r="Z4" s="226">
        <f>IF(OR('alle Spiele'!Z4="",'alle Spiele'!AA4="",'alle Spiele'!$K4="x"),0,IF(AND('alle Spiele'!$H4='alle Spiele'!Z4,'alle Spiele'!$J4='alle Spiele'!AA4),Punktsystem!$B$5,IF(OR(AND('alle Spiele'!$H4-'alle Spiele'!$J4&lt;0,'alle Spiele'!Z4-'alle Spiele'!AA4&lt;0),AND('alle Spiele'!$H4-'alle Spiele'!$J4&gt;0,'alle Spiele'!Z4-'alle Spiele'!AA4&gt;0),AND('alle Spiele'!$H4-'alle Spiele'!$J4=0,'alle Spiele'!Z4-'alle Spiele'!AA4=0)),Punktsystem!$B$6,0)))</f>
        <v>0</v>
      </c>
      <c r="AA4" s="222">
        <f>IF(Z4=Punktsystem!$B$6,IF(AND(Punktsystem!$D$9&lt;&gt;"",'alle Spiele'!$H4-'alle Spiele'!$J4='alle Spiele'!Z4-'alle Spiele'!AA4,'alle Spiele'!$H4&lt;&gt;'alle Spiele'!$J4),Punktsystem!$B$9,0)+IF(AND(Punktsystem!$D$11&lt;&gt;"",OR('alle Spiele'!$H4='alle Spiele'!Z4,'alle Spiele'!$J4='alle Spiele'!AA4)),Punktsystem!$B$11,0)+IF(AND(Punktsystem!$D$10&lt;&gt;"",'alle Spiele'!$H4='alle Spiele'!$J4,'alle Spiele'!Z4='alle Spiele'!AA4,ABS('alle Spiele'!$H4-'alle Spiele'!Z4)=1),Punktsystem!$B$10,0),0)</f>
        <v>0</v>
      </c>
      <c r="AB4" s="223">
        <f>IF(Z4=Punktsystem!$B$5,IF(AND(Punktsystem!$I$14&lt;&gt;"",'alle Spiele'!$H4+'alle Spiele'!$J4&gt;Punktsystem!$D$14),('alle Spiele'!$H4+'alle Spiele'!$J4-Punktsystem!$D$14)*Punktsystem!$F$14,0)+IF(AND(Punktsystem!$I$15&lt;&gt;"",ABS('alle Spiele'!$H4-'alle Spiele'!$J4)&gt;Punktsystem!$D$15),(ABS('alle Spiele'!$H4-'alle Spiele'!$J4)-Punktsystem!$D$15)*Punktsystem!$F$15,0),0)</f>
        <v>0</v>
      </c>
      <c r="AC4" s="226">
        <f>IF(OR('alle Spiele'!AC4="",'alle Spiele'!AD4="",'alle Spiele'!$K4="x"),0,IF(AND('alle Spiele'!$H4='alle Spiele'!AC4,'alle Spiele'!$J4='alle Spiele'!AD4),Punktsystem!$B$5,IF(OR(AND('alle Spiele'!$H4-'alle Spiele'!$J4&lt;0,'alle Spiele'!AC4-'alle Spiele'!AD4&lt;0),AND('alle Spiele'!$H4-'alle Spiele'!$J4&gt;0,'alle Spiele'!AC4-'alle Spiele'!AD4&gt;0),AND('alle Spiele'!$H4-'alle Spiele'!$J4=0,'alle Spiele'!AC4-'alle Spiele'!AD4=0)),Punktsystem!$B$6,0)))</f>
        <v>0</v>
      </c>
      <c r="AD4" s="222">
        <f>IF(AC4=Punktsystem!$B$6,IF(AND(Punktsystem!$D$9&lt;&gt;"",'alle Spiele'!$H4-'alle Spiele'!$J4='alle Spiele'!AC4-'alle Spiele'!AD4,'alle Spiele'!$H4&lt;&gt;'alle Spiele'!$J4),Punktsystem!$B$9,0)+IF(AND(Punktsystem!$D$11&lt;&gt;"",OR('alle Spiele'!$H4='alle Spiele'!AC4,'alle Spiele'!$J4='alle Spiele'!AD4)),Punktsystem!$B$11,0)+IF(AND(Punktsystem!$D$10&lt;&gt;"",'alle Spiele'!$H4='alle Spiele'!$J4,'alle Spiele'!AC4='alle Spiele'!AD4,ABS('alle Spiele'!$H4-'alle Spiele'!AC4)=1),Punktsystem!$B$10,0),0)</f>
        <v>0</v>
      </c>
      <c r="AE4" s="223">
        <f>IF(AC4=Punktsystem!$B$5,IF(AND(Punktsystem!$I$14&lt;&gt;"",'alle Spiele'!$H4+'alle Spiele'!$J4&gt;Punktsystem!$D$14),('alle Spiele'!$H4+'alle Spiele'!$J4-Punktsystem!$D$14)*Punktsystem!$F$14,0)+IF(AND(Punktsystem!$I$15&lt;&gt;"",ABS('alle Spiele'!$H4-'alle Spiele'!$J4)&gt;Punktsystem!$D$15),(ABS('alle Spiele'!$H4-'alle Spiele'!$J4)-Punktsystem!$D$15)*Punktsystem!$F$15,0),0)</f>
        <v>0</v>
      </c>
      <c r="AF4" s="226">
        <f>IF(OR('alle Spiele'!AF4="",'alle Spiele'!AG4="",'alle Spiele'!$K4="x"),0,IF(AND('alle Spiele'!$H4='alle Spiele'!AF4,'alle Spiele'!$J4='alle Spiele'!AG4),Punktsystem!$B$5,IF(OR(AND('alle Spiele'!$H4-'alle Spiele'!$J4&lt;0,'alle Spiele'!AF4-'alle Spiele'!AG4&lt;0),AND('alle Spiele'!$H4-'alle Spiele'!$J4&gt;0,'alle Spiele'!AF4-'alle Spiele'!AG4&gt;0),AND('alle Spiele'!$H4-'alle Spiele'!$J4=0,'alle Spiele'!AF4-'alle Spiele'!AG4=0)),Punktsystem!$B$6,0)))</f>
        <v>0</v>
      </c>
      <c r="AG4" s="222">
        <f>IF(AF4=Punktsystem!$B$6,IF(AND(Punktsystem!$D$9&lt;&gt;"",'alle Spiele'!$H4-'alle Spiele'!$J4='alle Spiele'!AF4-'alle Spiele'!AG4,'alle Spiele'!$H4&lt;&gt;'alle Spiele'!$J4),Punktsystem!$B$9,0)+IF(AND(Punktsystem!$D$11&lt;&gt;"",OR('alle Spiele'!$H4='alle Spiele'!AF4,'alle Spiele'!$J4='alle Spiele'!AG4)),Punktsystem!$B$11,0)+IF(AND(Punktsystem!$D$10&lt;&gt;"",'alle Spiele'!$H4='alle Spiele'!$J4,'alle Spiele'!AF4='alle Spiele'!AG4,ABS('alle Spiele'!$H4-'alle Spiele'!AF4)=1),Punktsystem!$B$10,0),0)</f>
        <v>0</v>
      </c>
      <c r="AH4" s="223">
        <f>IF(AF4=Punktsystem!$B$5,IF(AND(Punktsystem!$I$14&lt;&gt;"",'alle Spiele'!$H4+'alle Spiele'!$J4&gt;Punktsystem!$D$14),('alle Spiele'!$H4+'alle Spiele'!$J4-Punktsystem!$D$14)*Punktsystem!$F$14,0)+IF(AND(Punktsystem!$I$15&lt;&gt;"",ABS('alle Spiele'!$H4-'alle Spiele'!$J4)&gt;Punktsystem!$D$15),(ABS('alle Spiele'!$H4-'alle Spiele'!$J4)-Punktsystem!$D$15)*Punktsystem!$F$15,0),0)</f>
        <v>0</v>
      </c>
      <c r="AI4" s="226">
        <f>IF(OR('alle Spiele'!AI4="",'alle Spiele'!AJ4="",'alle Spiele'!$K4="x"),0,IF(AND('alle Spiele'!$H4='alle Spiele'!AI4,'alle Spiele'!$J4='alle Spiele'!AJ4),Punktsystem!$B$5,IF(OR(AND('alle Spiele'!$H4-'alle Spiele'!$J4&lt;0,'alle Spiele'!AI4-'alle Spiele'!AJ4&lt;0),AND('alle Spiele'!$H4-'alle Spiele'!$J4&gt;0,'alle Spiele'!AI4-'alle Spiele'!AJ4&gt;0),AND('alle Spiele'!$H4-'alle Spiele'!$J4=0,'alle Spiele'!AI4-'alle Spiele'!AJ4=0)),Punktsystem!$B$6,0)))</f>
        <v>0</v>
      </c>
      <c r="AJ4" s="222">
        <f>IF(AI4=Punktsystem!$B$6,IF(AND(Punktsystem!$D$9&lt;&gt;"",'alle Spiele'!$H4-'alle Spiele'!$J4='alle Spiele'!AI4-'alle Spiele'!AJ4,'alle Spiele'!$H4&lt;&gt;'alle Spiele'!$J4),Punktsystem!$B$9,0)+IF(AND(Punktsystem!$D$11&lt;&gt;"",OR('alle Spiele'!$H4='alle Spiele'!AI4,'alle Spiele'!$J4='alle Spiele'!AJ4)),Punktsystem!$B$11,0)+IF(AND(Punktsystem!$D$10&lt;&gt;"",'alle Spiele'!$H4='alle Spiele'!$J4,'alle Spiele'!AI4='alle Spiele'!AJ4,ABS('alle Spiele'!$H4-'alle Spiele'!AI4)=1),Punktsystem!$B$10,0),0)</f>
        <v>0</v>
      </c>
      <c r="AK4" s="223">
        <f>IF(AI4=Punktsystem!$B$5,IF(AND(Punktsystem!$I$14&lt;&gt;"",'alle Spiele'!$H4+'alle Spiele'!$J4&gt;Punktsystem!$D$14),('alle Spiele'!$H4+'alle Spiele'!$J4-Punktsystem!$D$14)*Punktsystem!$F$14,0)+IF(AND(Punktsystem!$I$15&lt;&gt;"",ABS('alle Spiele'!$H4-'alle Spiele'!$J4)&gt;Punktsystem!$D$15),(ABS('alle Spiele'!$H4-'alle Spiele'!$J4)-Punktsystem!$D$15)*Punktsystem!$F$15,0),0)</f>
        <v>0</v>
      </c>
      <c r="AL4" s="226">
        <f>IF(OR('alle Spiele'!AL4="",'alle Spiele'!AM4="",'alle Spiele'!$K4="x"),0,IF(AND('alle Spiele'!$H4='alle Spiele'!AL4,'alle Spiele'!$J4='alle Spiele'!AM4),Punktsystem!$B$5,IF(OR(AND('alle Spiele'!$H4-'alle Spiele'!$J4&lt;0,'alle Spiele'!AL4-'alle Spiele'!AM4&lt;0),AND('alle Spiele'!$H4-'alle Spiele'!$J4&gt;0,'alle Spiele'!AL4-'alle Spiele'!AM4&gt;0),AND('alle Spiele'!$H4-'alle Spiele'!$J4=0,'alle Spiele'!AL4-'alle Spiele'!AM4=0)),Punktsystem!$B$6,0)))</f>
        <v>0</v>
      </c>
      <c r="AM4" s="222">
        <f>IF(AL4=Punktsystem!$B$6,IF(AND(Punktsystem!$D$9&lt;&gt;"",'alle Spiele'!$H4-'alle Spiele'!$J4='alle Spiele'!AL4-'alle Spiele'!AM4,'alle Spiele'!$H4&lt;&gt;'alle Spiele'!$J4),Punktsystem!$B$9,0)+IF(AND(Punktsystem!$D$11&lt;&gt;"",OR('alle Spiele'!$H4='alle Spiele'!AL4,'alle Spiele'!$J4='alle Spiele'!AM4)),Punktsystem!$B$11,0)+IF(AND(Punktsystem!$D$10&lt;&gt;"",'alle Spiele'!$H4='alle Spiele'!$J4,'alle Spiele'!AL4='alle Spiele'!AM4,ABS('alle Spiele'!$H4-'alle Spiele'!AL4)=1),Punktsystem!$B$10,0),0)</f>
        <v>0</v>
      </c>
      <c r="AN4" s="223">
        <f>IF(AL4=Punktsystem!$B$5,IF(AND(Punktsystem!$I$14&lt;&gt;"",'alle Spiele'!$H4+'alle Spiele'!$J4&gt;Punktsystem!$D$14),('alle Spiele'!$H4+'alle Spiele'!$J4-Punktsystem!$D$14)*Punktsystem!$F$14,0)+IF(AND(Punktsystem!$I$15&lt;&gt;"",ABS('alle Spiele'!$H4-'alle Spiele'!$J4)&gt;Punktsystem!$D$15),(ABS('alle Spiele'!$H4-'alle Spiele'!$J4)-Punktsystem!$D$15)*Punktsystem!$F$15,0),0)</f>
        <v>0</v>
      </c>
      <c r="AO4" s="226">
        <f>IF(OR('alle Spiele'!AO4="",'alle Spiele'!AP4="",'alle Spiele'!$K4="x"),0,IF(AND('alle Spiele'!$H4='alle Spiele'!AO4,'alle Spiele'!$J4='alle Spiele'!AP4),Punktsystem!$B$5,IF(OR(AND('alle Spiele'!$H4-'alle Spiele'!$J4&lt;0,'alle Spiele'!AO4-'alle Spiele'!AP4&lt;0),AND('alle Spiele'!$H4-'alle Spiele'!$J4&gt;0,'alle Spiele'!AO4-'alle Spiele'!AP4&gt;0),AND('alle Spiele'!$H4-'alle Spiele'!$J4=0,'alle Spiele'!AO4-'alle Spiele'!AP4=0)),Punktsystem!$B$6,0)))</f>
        <v>0</v>
      </c>
      <c r="AP4" s="222">
        <f>IF(AO4=Punktsystem!$B$6,IF(AND(Punktsystem!$D$9&lt;&gt;"",'alle Spiele'!$H4-'alle Spiele'!$J4='alle Spiele'!AO4-'alle Spiele'!AP4,'alle Spiele'!$H4&lt;&gt;'alle Spiele'!$J4),Punktsystem!$B$9,0)+IF(AND(Punktsystem!$D$11&lt;&gt;"",OR('alle Spiele'!$H4='alle Spiele'!AO4,'alle Spiele'!$J4='alle Spiele'!AP4)),Punktsystem!$B$11,0)+IF(AND(Punktsystem!$D$10&lt;&gt;"",'alle Spiele'!$H4='alle Spiele'!$J4,'alle Spiele'!AO4='alle Spiele'!AP4,ABS('alle Spiele'!$H4-'alle Spiele'!AO4)=1),Punktsystem!$B$10,0),0)</f>
        <v>0</v>
      </c>
      <c r="AQ4" s="223">
        <f>IF(AO4=Punktsystem!$B$5,IF(AND(Punktsystem!$I$14&lt;&gt;"",'alle Spiele'!$H4+'alle Spiele'!$J4&gt;Punktsystem!$D$14),('alle Spiele'!$H4+'alle Spiele'!$J4-Punktsystem!$D$14)*Punktsystem!$F$14,0)+IF(AND(Punktsystem!$I$15&lt;&gt;"",ABS('alle Spiele'!$H4-'alle Spiele'!$J4)&gt;Punktsystem!$D$15),(ABS('alle Spiele'!$H4-'alle Spiele'!$J4)-Punktsystem!$D$15)*Punktsystem!$F$15,0),0)</f>
        <v>0</v>
      </c>
      <c r="AR4" s="226">
        <f>IF(OR('alle Spiele'!AR4="",'alle Spiele'!AS4="",'alle Spiele'!$K4="x"),0,IF(AND('alle Spiele'!$H4='alle Spiele'!AR4,'alle Spiele'!$J4='alle Spiele'!AS4),Punktsystem!$B$5,IF(OR(AND('alle Spiele'!$H4-'alle Spiele'!$J4&lt;0,'alle Spiele'!AR4-'alle Spiele'!AS4&lt;0),AND('alle Spiele'!$H4-'alle Spiele'!$J4&gt;0,'alle Spiele'!AR4-'alle Spiele'!AS4&gt;0),AND('alle Spiele'!$H4-'alle Spiele'!$J4=0,'alle Spiele'!AR4-'alle Spiele'!AS4=0)),Punktsystem!$B$6,0)))</f>
        <v>0</v>
      </c>
      <c r="AS4" s="222">
        <f>IF(AR4=Punktsystem!$B$6,IF(AND(Punktsystem!$D$9&lt;&gt;"",'alle Spiele'!$H4-'alle Spiele'!$J4='alle Spiele'!AR4-'alle Spiele'!AS4,'alle Spiele'!$H4&lt;&gt;'alle Spiele'!$J4),Punktsystem!$B$9,0)+IF(AND(Punktsystem!$D$11&lt;&gt;"",OR('alle Spiele'!$H4='alle Spiele'!AR4,'alle Spiele'!$J4='alle Spiele'!AS4)),Punktsystem!$B$11,0)+IF(AND(Punktsystem!$D$10&lt;&gt;"",'alle Spiele'!$H4='alle Spiele'!$J4,'alle Spiele'!AR4='alle Spiele'!AS4,ABS('alle Spiele'!$H4-'alle Spiele'!AR4)=1),Punktsystem!$B$10,0),0)</f>
        <v>0</v>
      </c>
      <c r="AT4" s="223">
        <f>IF(AR4=Punktsystem!$B$5,IF(AND(Punktsystem!$I$14&lt;&gt;"",'alle Spiele'!$H4+'alle Spiele'!$J4&gt;Punktsystem!$D$14),('alle Spiele'!$H4+'alle Spiele'!$J4-Punktsystem!$D$14)*Punktsystem!$F$14,0)+IF(AND(Punktsystem!$I$15&lt;&gt;"",ABS('alle Spiele'!$H4-'alle Spiele'!$J4)&gt;Punktsystem!$D$15),(ABS('alle Spiele'!$H4-'alle Spiele'!$J4)-Punktsystem!$D$15)*Punktsystem!$F$15,0),0)</f>
        <v>0</v>
      </c>
      <c r="AU4" s="226">
        <f>IF(OR('alle Spiele'!AU4="",'alle Spiele'!AV4="",'alle Spiele'!$K4="x"),0,IF(AND('alle Spiele'!$H4='alle Spiele'!AU4,'alle Spiele'!$J4='alle Spiele'!AV4),Punktsystem!$B$5,IF(OR(AND('alle Spiele'!$H4-'alle Spiele'!$J4&lt;0,'alle Spiele'!AU4-'alle Spiele'!AV4&lt;0),AND('alle Spiele'!$H4-'alle Spiele'!$J4&gt;0,'alle Spiele'!AU4-'alle Spiele'!AV4&gt;0),AND('alle Spiele'!$H4-'alle Spiele'!$J4=0,'alle Spiele'!AU4-'alle Spiele'!AV4=0)),Punktsystem!$B$6,0)))</f>
        <v>0</v>
      </c>
      <c r="AV4" s="222">
        <f>IF(AU4=Punktsystem!$B$6,IF(AND(Punktsystem!$D$9&lt;&gt;"",'alle Spiele'!$H4-'alle Spiele'!$J4='alle Spiele'!AU4-'alle Spiele'!AV4,'alle Spiele'!$H4&lt;&gt;'alle Spiele'!$J4),Punktsystem!$B$9,0)+IF(AND(Punktsystem!$D$11&lt;&gt;"",OR('alle Spiele'!$H4='alle Spiele'!AU4,'alle Spiele'!$J4='alle Spiele'!AV4)),Punktsystem!$B$11,0)+IF(AND(Punktsystem!$D$10&lt;&gt;"",'alle Spiele'!$H4='alle Spiele'!$J4,'alle Spiele'!AU4='alle Spiele'!AV4,ABS('alle Spiele'!$H4-'alle Spiele'!AU4)=1),Punktsystem!$B$10,0),0)</f>
        <v>0</v>
      </c>
      <c r="AW4" s="223">
        <f>IF(AU4=Punktsystem!$B$5,IF(AND(Punktsystem!$I$14&lt;&gt;"",'alle Spiele'!$H4+'alle Spiele'!$J4&gt;Punktsystem!$D$14),('alle Spiele'!$H4+'alle Spiele'!$J4-Punktsystem!$D$14)*Punktsystem!$F$14,0)+IF(AND(Punktsystem!$I$15&lt;&gt;"",ABS('alle Spiele'!$H4-'alle Spiele'!$J4)&gt;Punktsystem!$D$15),(ABS('alle Spiele'!$H4-'alle Spiele'!$J4)-Punktsystem!$D$15)*Punktsystem!$F$15,0),0)</f>
        <v>0</v>
      </c>
      <c r="AX4" s="226">
        <f>IF(OR('alle Spiele'!AX4="",'alle Spiele'!AY4="",'alle Spiele'!$K4="x"),0,IF(AND('alle Spiele'!$H4='alle Spiele'!AX4,'alle Spiele'!$J4='alle Spiele'!AY4),Punktsystem!$B$5,IF(OR(AND('alle Spiele'!$H4-'alle Spiele'!$J4&lt;0,'alle Spiele'!AX4-'alle Spiele'!AY4&lt;0),AND('alle Spiele'!$H4-'alle Spiele'!$J4&gt;0,'alle Spiele'!AX4-'alle Spiele'!AY4&gt;0),AND('alle Spiele'!$H4-'alle Spiele'!$J4=0,'alle Spiele'!AX4-'alle Spiele'!AY4=0)),Punktsystem!$B$6,0)))</f>
        <v>0</v>
      </c>
      <c r="AY4" s="222">
        <f>IF(AX4=Punktsystem!$B$6,IF(AND(Punktsystem!$D$9&lt;&gt;"",'alle Spiele'!$H4-'alle Spiele'!$J4='alle Spiele'!AX4-'alle Spiele'!AY4,'alle Spiele'!$H4&lt;&gt;'alle Spiele'!$J4),Punktsystem!$B$9,0)+IF(AND(Punktsystem!$D$11&lt;&gt;"",OR('alle Spiele'!$H4='alle Spiele'!AX4,'alle Spiele'!$J4='alle Spiele'!AY4)),Punktsystem!$B$11,0)+IF(AND(Punktsystem!$D$10&lt;&gt;"",'alle Spiele'!$H4='alle Spiele'!$J4,'alle Spiele'!AX4='alle Spiele'!AY4,ABS('alle Spiele'!$H4-'alle Spiele'!AX4)=1),Punktsystem!$B$10,0),0)</f>
        <v>0</v>
      </c>
      <c r="AZ4" s="223">
        <f>IF(AX4=Punktsystem!$B$5,IF(AND(Punktsystem!$I$14&lt;&gt;"",'alle Spiele'!$H4+'alle Spiele'!$J4&gt;Punktsystem!$D$14),('alle Spiele'!$H4+'alle Spiele'!$J4-Punktsystem!$D$14)*Punktsystem!$F$14,0)+IF(AND(Punktsystem!$I$15&lt;&gt;"",ABS('alle Spiele'!$H4-'alle Spiele'!$J4)&gt;Punktsystem!$D$15),(ABS('alle Spiele'!$H4-'alle Spiele'!$J4)-Punktsystem!$D$15)*Punktsystem!$F$15,0),0)</f>
        <v>0</v>
      </c>
      <c r="BA4" s="226">
        <f>IF(OR('alle Spiele'!BA4="",'alle Spiele'!BB4="",'alle Spiele'!$K4="x"),0,IF(AND('alle Spiele'!$H4='alle Spiele'!BA4,'alle Spiele'!$J4='alle Spiele'!BB4),Punktsystem!$B$5,IF(OR(AND('alle Spiele'!$H4-'alle Spiele'!$J4&lt;0,'alle Spiele'!BA4-'alle Spiele'!BB4&lt;0),AND('alle Spiele'!$H4-'alle Spiele'!$J4&gt;0,'alle Spiele'!BA4-'alle Spiele'!BB4&gt;0),AND('alle Spiele'!$H4-'alle Spiele'!$J4=0,'alle Spiele'!BA4-'alle Spiele'!BB4=0)),Punktsystem!$B$6,0)))</f>
        <v>0</v>
      </c>
      <c r="BB4" s="222">
        <f>IF(BA4=Punktsystem!$B$6,IF(AND(Punktsystem!$D$9&lt;&gt;"",'alle Spiele'!$H4-'alle Spiele'!$J4='alle Spiele'!BA4-'alle Spiele'!BB4,'alle Spiele'!$H4&lt;&gt;'alle Spiele'!$J4),Punktsystem!$B$9,0)+IF(AND(Punktsystem!$D$11&lt;&gt;"",OR('alle Spiele'!$H4='alle Spiele'!BA4,'alle Spiele'!$J4='alle Spiele'!BB4)),Punktsystem!$B$11,0)+IF(AND(Punktsystem!$D$10&lt;&gt;"",'alle Spiele'!$H4='alle Spiele'!$J4,'alle Spiele'!BA4='alle Spiele'!BB4,ABS('alle Spiele'!$H4-'alle Spiele'!BA4)=1),Punktsystem!$B$10,0),0)</f>
        <v>0</v>
      </c>
      <c r="BC4" s="223">
        <f>IF(BA4=Punktsystem!$B$5,IF(AND(Punktsystem!$I$14&lt;&gt;"",'alle Spiele'!$H4+'alle Spiele'!$J4&gt;Punktsystem!$D$14),('alle Spiele'!$H4+'alle Spiele'!$J4-Punktsystem!$D$14)*Punktsystem!$F$14,0)+IF(AND(Punktsystem!$I$15&lt;&gt;"",ABS('alle Spiele'!$H4-'alle Spiele'!$J4)&gt;Punktsystem!$D$15),(ABS('alle Spiele'!$H4-'alle Spiele'!$J4)-Punktsystem!$D$15)*Punktsystem!$F$15,0),0)</f>
        <v>0</v>
      </c>
      <c r="BD4" s="226">
        <f>IF(OR('alle Spiele'!BD4="",'alle Spiele'!BE4="",'alle Spiele'!$K4="x"),0,IF(AND('alle Spiele'!$H4='alle Spiele'!BD4,'alle Spiele'!$J4='alle Spiele'!BE4),Punktsystem!$B$5,IF(OR(AND('alle Spiele'!$H4-'alle Spiele'!$J4&lt;0,'alle Spiele'!BD4-'alle Spiele'!BE4&lt;0),AND('alle Spiele'!$H4-'alle Spiele'!$J4&gt;0,'alle Spiele'!BD4-'alle Spiele'!BE4&gt;0),AND('alle Spiele'!$H4-'alle Spiele'!$J4=0,'alle Spiele'!BD4-'alle Spiele'!BE4=0)),Punktsystem!$B$6,0)))</f>
        <v>0</v>
      </c>
      <c r="BE4" s="222">
        <f>IF(BD4=Punktsystem!$B$6,IF(AND(Punktsystem!$D$9&lt;&gt;"",'alle Spiele'!$H4-'alle Spiele'!$J4='alle Spiele'!BD4-'alle Spiele'!BE4,'alle Spiele'!$H4&lt;&gt;'alle Spiele'!$J4),Punktsystem!$B$9,0)+IF(AND(Punktsystem!$D$11&lt;&gt;"",OR('alle Spiele'!$H4='alle Spiele'!BD4,'alle Spiele'!$J4='alle Spiele'!BE4)),Punktsystem!$B$11,0)+IF(AND(Punktsystem!$D$10&lt;&gt;"",'alle Spiele'!$H4='alle Spiele'!$J4,'alle Spiele'!BD4='alle Spiele'!BE4,ABS('alle Spiele'!$H4-'alle Spiele'!BD4)=1),Punktsystem!$B$10,0),0)</f>
        <v>0</v>
      </c>
      <c r="BF4" s="223">
        <f>IF(BD4=Punktsystem!$B$5,IF(AND(Punktsystem!$I$14&lt;&gt;"",'alle Spiele'!$H4+'alle Spiele'!$J4&gt;Punktsystem!$D$14),('alle Spiele'!$H4+'alle Spiele'!$J4-Punktsystem!$D$14)*Punktsystem!$F$14,0)+IF(AND(Punktsystem!$I$15&lt;&gt;"",ABS('alle Spiele'!$H4-'alle Spiele'!$J4)&gt;Punktsystem!$D$15),(ABS('alle Spiele'!$H4-'alle Spiele'!$J4)-Punktsystem!$D$15)*Punktsystem!$F$15,0),0)</f>
        <v>0</v>
      </c>
      <c r="BG4" s="226">
        <f>IF(OR('alle Spiele'!BG4="",'alle Spiele'!BH4="",'alle Spiele'!$K4="x"),0,IF(AND('alle Spiele'!$H4='alle Spiele'!BG4,'alle Spiele'!$J4='alle Spiele'!BH4),Punktsystem!$B$5,IF(OR(AND('alle Spiele'!$H4-'alle Spiele'!$J4&lt;0,'alle Spiele'!BG4-'alle Spiele'!BH4&lt;0),AND('alle Spiele'!$H4-'alle Spiele'!$J4&gt;0,'alle Spiele'!BG4-'alle Spiele'!BH4&gt;0),AND('alle Spiele'!$H4-'alle Spiele'!$J4=0,'alle Spiele'!BG4-'alle Spiele'!BH4=0)),Punktsystem!$B$6,0)))</f>
        <v>0</v>
      </c>
      <c r="BH4" s="222">
        <f>IF(BG4=Punktsystem!$B$6,IF(AND(Punktsystem!$D$9&lt;&gt;"",'alle Spiele'!$H4-'alle Spiele'!$J4='alle Spiele'!BG4-'alle Spiele'!BH4,'alle Spiele'!$H4&lt;&gt;'alle Spiele'!$J4),Punktsystem!$B$9,0)+IF(AND(Punktsystem!$D$11&lt;&gt;"",OR('alle Spiele'!$H4='alle Spiele'!BG4,'alle Spiele'!$J4='alle Spiele'!BH4)),Punktsystem!$B$11,0)+IF(AND(Punktsystem!$D$10&lt;&gt;"",'alle Spiele'!$H4='alle Spiele'!$J4,'alle Spiele'!BG4='alle Spiele'!BH4,ABS('alle Spiele'!$H4-'alle Spiele'!BG4)=1),Punktsystem!$B$10,0),0)</f>
        <v>0</v>
      </c>
      <c r="BI4" s="223">
        <f>IF(BG4=Punktsystem!$B$5,IF(AND(Punktsystem!$I$14&lt;&gt;"",'alle Spiele'!$H4+'alle Spiele'!$J4&gt;Punktsystem!$D$14),('alle Spiele'!$H4+'alle Spiele'!$J4-Punktsystem!$D$14)*Punktsystem!$F$14,0)+IF(AND(Punktsystem!$I$15&lt;&gt;"",ABS('alle Spiele'!$H4-'alle Spiele'!$J4)&gt;Punktsystem!$D$15),(ABS('alle Spiele'!$H4-'alle Spiele'!$J4)-Punktsystem!$D$15)*Punktsystem!$F$15,0),0)</f>
        <v>0</v>
      </c>
      <c r="BJ4" s="226">
        <f>IF(OR('alle Spiele'!BJ4="",'alle Spiele'!BK4="",'alle Spiele'!$K4="x"),0,IF(AND('alle Spiele'!$H4='alle Spiele'!BJ4,'alle Spiele'!$J4='alle Spiele'!BK4),Punktsystem!$B$5,IF(OR(AND('alle Spiele'!$H4-'alle Spiele'!$J4&lt;0,'alle Spiele'!BJ4-'alle Spiele'!BK4&lt;0),AND('alle Spiele'!$H4-'alle Spiele'!$J4&gt;0,'alle Spiele'!BJ4-'alle Spiele'!BK4&gt;0),AND('alle Spiele'!$H4-'alle Spiele'!$J4=0,'alle Spiele'!BJ4-'alle Spiele'!BK4=0)),Punktsystem!$B$6,0)))</f>
        <v>0</v>
      </c>
      <c r="BK4" s="222">
        <f>IF(BJ4=Punktsystem!$B$6,IF(AND(Punktsystem!$D$9&lt;&gt;"",'alle Spiele'!$H4-'alle Spiele'!$J4='alle Spiele'!BJ4-'alle Spiele'!BK4,'alle Spiele'!$H4&lt;&gt;'alle Spiele'!$J4),Punktsystem!$B$9,0)+IF(AND(Punktsystem!$D$11&lt;&gt;"",OR('alle Spiele'!$H4='alle Spiele'!BJ4,'alle Spiele'!$J4='alle Spiele'!BK4)),Punktsystem!$B$11,0)+IF(AND(Punktsystem!$D$10&lt;&gt;"",'alle Spiele'!$H4='alle Spiele'!$J4,'alle Spiele'!BJ4='alle Spiele'!BK4,ABS('alle Spiele'!$H4-'alle Spiele'!BJ4)=1),Punktsystem!$B$10,0),0)</f>
        <v>0</v>
      </c>
      <c r="BL4" s="223">
        <f>IF(BJ4=Punktsystem!$B$5,IF(AND(Punktsystem!$I$14&lt;&gt;"",'alle Spiele'!$H4+'alle Spiele'!$J4&gt;Punktsystem!$D$14),('alle Spiele'!$H4+'alle Spiele'!$J4-Punktsystem!$D$14)*Punktsystem!$F$14,0)+IF(AND(Punktsystem!$I$15&lt;&gt;"",ABS('alle Spiele'!$H4-'alle Spiele'!$J4)&gt;Punktsystem!$D$15),(ABS('alle Spiele'!$H4-'alle Spiele'!$J4)-Punktsystem!$D$15)*Punktsystem!$F$15,0),0)</f>
        <v>0</v>
      </c>
      <c r="BM4" s="226">
        <f>IF(OR('alle Spiele'!BM4="",'alle Spiele'!BN4="",'alle Spiele'!$K4="x"),0,IF(AND('alle Spiele'!$H4='alle Spiele'!BM4,'alle Spiele'!$J4='alle Spiele'!BN4),Punktsystem!$B$5,IF(OR(AND('alle Spiele'!$H4-'alle Spiele'!$J4&lt;0,'alle Spiele'!BM4-'alle Spiele'!BN4&lt;0),AND('alle Spiele'!$H4-'alle Spiele'!$J4&gt;0,'alle Spiele'!BM4-'alle Spiele'!BN4&gt;0),AND('alle Spiele'!$H4-'alle Spiele'!$J4=0,'alle Spiele'!BM4-'alle Spiele'!BN4=0)),Punktsystem!$B$6,0)))</f>
        <v>0</v>
      </c>
      <c r="BN4" s="222">
        <f>IF(BM4=Punktsystem!$B$6,IF(AND(Punktsystem!$D$9&lt;&gt;"",'alle Spiele'!$H4-'alle Spiele'!$J4='alle Spiele'!BM4-'alle Spiele'!BN4,'alle Spiele'!$H4&lt;&gt;'alle Spiele'!$J4),Punktsystem!$B$9,0)+IF(AND(Punktsystem!$D$11&lt;&gt;"",OR('alle Spiele'!$H4='alle Spiele'!BM4,'alle Spiele'!$J4='alle Spiele'!BN4)),Punktsystem!$B$11,0)+IF(AND(Punktsystem!$D$10&lt;&gt;"",'alle Spiele'!$H4='alle Spiele'!$J4,'alle Spiele'!BM4='alle Spiele'!BN4,ABS('alle Spiele'!$H4-'alle Spiele'!BM4)=1),Punktsystem!$B$10,0),0)</f>
        <v>0</v>
      </c>
      <c r="BO4" s="223">
        <f>IF(BM4=Punktsystem!$B$5,IF(AND(Punktsystem!$I$14&lt;&gt;"",'alle Spiele'!$H4+'alle Spiele'!$J4&gt;Punktsystem!$D$14),('alle Spiele'!$H4+'alle Spiele'!$J4-Punktsystem!$D$14)*Punktsystem!$F$14,0)+IF(AND(Punktsystem!$I$15&lt;&gt;"",ABS('alle Spiele'!$H4-'alle Spiele'!$J4)&gt;Punktsystem!$D$15),(ABS('alle Spiele'!$H4-'alle Spiele'!$J4)-Punktsystem!$D$15)*Punktsystem!$F$15,0),0)</f>
        <v>0</v>
      </c>
      <c r="BP4" s="226">
        <f>IF(OR('alle Spiele'!BP4="",'alle Spiele'!BQ4="",'alle Spiele'!$K4="x"),0,IF(AND('alle Spiele'!$H4='alle Spiele'!BP4,'alle Spiele'!$J4='alle Spiele'!BQ4),Punktsystem!$B$5,IF(OR(AND('alle Spiele'!$H4-'alle Spiele'!$J4&lt;0,'alle Spiele'!BP4-'alle Spiele'!BQ4&lt;0),AND('alle Spiele'!$H4-'alle Spiele'!$J4&gt;0,'alle Spiele'!BP4-'alle Spiele'!BQ4&gt;0),AND('alle Spiele'!$H4-'alle Spiele'!$J4=0,'alle Spiele'!BP4-'alle Spiele'!BQ4=0)),Punktsystem!$B$6,0)))</f>
        <v>0</v>
      </c>
      <c r="BQ4" s="222">
        <f>IF(BP4=Punktsystem!$B$6,IF(AND(Punktsystem!$D$9&lt;&gt;"",'alle Spiele'!$H4-'alle Spiele'!$J4='alle Spiele'!BP4-'alle Spiele'!BQ4,'alle Spiele'!$H4&lt;&gt;'alle Spiele'!$J4),Punktsystem!$B$9,0)+IF(AND(Punktsystem!$D$11&lt;&gt;"",OR('alle Spiele'!$H4='alle Spiele'!BP4,'alle Spiele'!$J4='alle Spiele'!BQ4)),Punktsystem!$B$11,0)+IF(AND(Punktsystem!$D$10&lt;&gt;"",'alle Spiele'!$H4='alle Spiele'!$J4,'alle Spiele'!BP4='alle Spiele'!BQ4,ABS('alle Spiele'!$H4-'alle Spiele'!BP4)=1),Punktsystem!$B$10,0),0)</f>
        <v>0</v>
      </c>
      <c r="BR4" s="223">
        <f>IF(BP4=Punktsystem!$B$5,IF(AND(Punktsystem!$I$14&lt;&gt;"",'alle Spiele'!$H4+'alle Spiele'!$J4&gt;Punktsystem!$D$14),('alle Spiele'!$H4+'alle Spiele'!$J4-Punktsystem!$D$14)*Punktsystem!$F$14,0)+IF(AND(Punktsystem!$I$15&lt;&gt;"",ABS('alle Spiele'!$H4-'alle Spiele'!$J4)&gt;Punktsystem!$D$15),(ABS('alle Spiele'!$H4-'alle Spiele'!$J4)-Punktsystem!$D$15)*Punktsystem!$F$15,0),0)</f>
        <v>0</v>
      </c>
      <c r="BS4" s="226">
        <f>IF(OR('alle Spiele'!BS4="",'alle Spiele'!BT4="",'alle Spiele'!$K4="x"),0,IF(AND('alle Spiele'!$H4='alle Spiele'!BS4,'alle Spiele'!$J4='alle Spiele'!BT4),Punktsystem!$B$5,IF(OR(AND('alle Spiele'!$H4-'alle Spiele'!$J4&lt;0,'alle Spiele'!BS4-'alle Spiele'!BT4&lt;0),AND('alle Spiele'!$H4-'alle Spiele'!$J4&gt;0,'alle Spiele'!BS4-'alle Spiele'!BT4&gt;0),AND('alle Spiele'!$H4-'alle Spiele'!$J4=0,'alle Spiele'!BS4-'alle Spiele'!BT4=0)),Punktsystem!$B$6,0)))</f>
        <v>0</v>
      </c>
      <c r="BT4" s="222">
        <f>IF(BS4=Punktsystem!$B$6,IF(AND(Punktsystem!$D$9&lt;&gt;"",'alle Spiele'!$H4-'alle Spiele'!$J4='alle Spiele'!BS4-'alle Spiele'!BT4,'alle Spiele'!$H4&lt;&gt;'alle Spiele'!$J4),Punktsystem!$B$9,0)+IF(AND(Punktsystem!$D$11&lt;&gt;"",OR('alle Spiele'!$H4='alle Spiele'!BS4,'alle Spiele'!$J4='alle Spiele'!BT4)),Punktsystem!$B$11,0)+IF(AND(Punktsystem!$D$10&lt;&gt;"",'alle Spiele'!$H4='alle Spiele'!$J4,'alle Spiele'!BS4='alle Spiele'!BT4,ABS('alle Spiele'!$H4-'alle Spiele'!BS4)=1),Punktsystem!$B$10,0),0)</f>
        <v>0</v>
      </c>
      <c r="BU4" s="223">
        <f>IF(BS4=Punktsystem!$B$5,IF(AND(Punktsystem!$I$14&lt;&gt;"",'alle Spiele'!$H4+'alle Spiele'!$J4&gt;Punktsystem!$D$14),('alle Spiele'!$H4+'alle Spiele'!$J4-Punktsystem!$D$14)*Punktsystem!$F$14,0)+IF(AND(Punktsystem!$I$15&lt;&gt;"",ABS('alle Spiele'!$H4-'alle Spiele'!$J4)&gt;Punktsystem!$D$15),(ABS('alle Spiele'!$H4-'alle Spiele'!$J4)-Punktsystem!$D$15)*Punktsystem!$F$15,0),0)</f>
        <v>0</v>
      </c>
      <c r="BV4" s="226">
        <f>IF(OR('alle Spiele'!BV4="",'alle Spiele'!BW4="",'alle Spiele'!$K4="x"),0,IF(AND('alle Spiele'!$H4='alle Spiele'!BV4,'alle Spiele'!$J4='alle Spiele'!BW4),Punktsystem!$B$5,IF(OR(AND('alle Spiele'!$H4-'alle Spiele'!$J4&lt;0,'alle Spiele'!BV4-'alle Spiele'!BW4&lt;0),AND('alle Spiele'!$H4-'alle Spiele'!$J4&gt;0,'alle Spiele'!BV4-'alle Spiele'!BW4&gt;0),AND('alle Spiele'!$H4-'alle Spiele'!$J4=0,'alle Spiele'!BV4-'alle Spiele'!BW4=0)),Punktsystem!$B$6,0)))</f>
        <v>0</v>
      </c>
      <c r="BW4" s="222">
        <f>IF(BV4=Punktsystem!$B$6,IF(AND(Punktsystem!$D$9&lt;&gt;"",'alle Spiele'!$H4-'alle Spiele'!$J4='alle Spiele'!BV4-'alle Spiele'!BW4,'alle Spiele'!$H4&lt;&gt;'alle Spiele'!$J4),Punktsystem!$B$9,0)+IF(AND(Punktsystem!$D$11&lt;&gt;"",OR('alle Spiele'!$H4='alle Spiele'!BV4,'alle Spiele'!$J4='alle Spiele'!BW4)),Punktsystem!$B$11,0)+IF(AND(Punktsystem!$D$10&lt;&gt;"",'alle Spiele'!$H4='alle Spiele'!$J4,'alle Spiele'!BV4='alle Spiele'!BW4,ABS('alle Spiele'!$H4-'alle Spiele'!BV4)=1),Punktsystem!$B$10,0),0)</f>
        <v>0</v>
      </c>
      <c r="BX4" s="223">
        <f>IF(BV4=Punktsystem!$B$5,IF(AND(Punktsystem!$I$14&lt;&gt;"",'alle Spiele'!$H4+'alle Spiele'!$J4&gt;Punktsystem!$D$14),('alle Spiele'!$H4+'alle Spiele'!$J4-Punktsystem!$D$14)*Punktsystem!$F$14,0)+IF(AND(Punktsystem!$I$15&lt;&gt;"",ABS('alle Spiele'!$H4-'alle Spiele'!$J4)&gt;Punktsystem!$D$15),(ABS('alle Spiele'!$H4-'alle Spiele'!$J4)-Punktsystem!$D$15)*Punktsystem!$F$15,0),0)</f>
        <v>0</v>
      </c>
      <c r="BY4" s="226">
        <f>IF(OR('alle Spiele'!BY4="",'alle Spiele'!BZ4="",'alle Spiele'!$K4="x"),0,IF(AND('alle Spiele'!$H4='alle Spiele'!BY4,'alle Spiele'!$J4='alle Spiele'!BZ4),Punktsystem!$B$5,IF(OR(AND('alle Spiele'!$H4-'alle Spiele'!$J4&lt;0,'alle Spiele'!BY4-'alle Spiele'!BZ4&lt;0),AND('alle Spiele'!$H4-'alle Spiele'!$J4&gt;0,'alle Spiele'!BY4-'alle Spiele'!BZ4&gt;0),AND('alle Spiele'!$H4-'alle Spiele'!$J4=0,'alle Spiele'!BY4-'alle Spiele'!BZ4=0)),Punktsystem!$B$6,0)))</f>
        <v>0</v>
      </c>
      <c r="BZ4" s="222">
        <f>IF(BY4=Punktsystem!$B$6,IF(AND(Punktsystem!$D$9&lt;&gt;"",'alle Spiele'!$H4-'alle Spiele'!$J4='alle Spiele'!BY4-'alle Spiele'!BZ4,'alle Spiele'!$H4&lt;&gt;'alle Spiele'!$J4),Punktsystem!$B$9,0)+IF(AND(Punktsystem!$D$11&lt;&gt;"",OR('alle Spiele'!$H4='alle Spiele'!BY4,'alle Spiele'!$J4='alle Spiele'!BZ4)),Punktsystem!$B$11,0)+IF(AND(Punktsystem!$D$10&lt;&gt;"",'alle Spiele'!$H4='alle Spiele'!$J4,'alle Spiele'!BY4='alle Spiele'!BZ4,ABS('alle Spiele'!$H4-'alle Spiele'!BY4)=1),Punktsystem!$B$10,0),0)</f>
        <v>0</v>
      </c>
      <c r="CA4" s="223">
        <f>IF(BY4=Punktsystem!$B$5,IF(AND(Punktsystem!$I$14&lt;&gt;"",'alle Spiele'!$H4+'alle Spiele'!$J4&gt;Punktsystem!$D$14),('alle Spiele'!$H4+'alle Spiele'!$J4-Punktsystem!$D$14)*Punktsystem!$F$14,0)+IF(AND(Punktsystem!$I$15&lt;&gt;"",ABS('alle Spiele'!$H4-'alle Spiele'!$J4)&gt;Punktsystem!$D$15),(ABS('alle Spiele'!$H4-'alle Spiele'!$J4)-Punktsystem!$D$15)*Punktsystem!$F$15,0),0)</f>
        <v>0</v>
      </c>
      <c r="CB4" s="226">
        <f>IF(OR('alle Spiele'!CB4="",'alle Spiele'!CC4="",'alle Spiele'!$K4="x"),0,IF(AND('alle Spiele'!$H4='alle Spiele'!CB4,'alle Spiele'!$J4='alle Spiele'!CC4),Punktsystem!$B$5,IF(OR(AND('alle Spiele'!$H4-'alle Spiele'!$J4&lt;0,'alle Spiele'!CB4-'alle Spiele'!CC4&lt;0),AND('alle Spiele'!$H4-'alle Spiele'!$J4&gt;0,'alle Spiele'!CB4-'alle Spiele'!CC4&gt;0),AND('alle Spiele'!$H4-'alle Spiele'!$J4=0,'alle Spiele'!CB4-'alle Spiele'!CC4=0)),Punktsystem!$B$6,0)))</f>
        <v>0</v>
      </c>
      <c r="CC4" s="222">
        <f>IF(CB4=Punktsystem!$B$6,IF(AND(Punktsystem!$D$9&lt;&gt;"",'alle Spiele'!$H4-'alle Spiele'!$J4='alle Spiele'!CB4-'alle Spiele'!CC4,'alle Spiele'!$H4&lt;&gt;'alle Spiele'!$J4),Punktsystem!$B$9,0)+IF(AND(Punktsystem!$D$11&lt;&gt;"",OR('alle Spiele'!$H4='alle Spiele'!CB4,'alle Spiele'!$J4='alle Spiele'!CC4)),Punktsystem!$B$11,0)+IF(AND(Punktsystem!$D$10&lt;&gt;"",'alle Spiele'!$H4='alle Spiele'!$J4,'alle Spiele'!CB4='alle Spiele'!CC4,ABS('alle Spiele'!$H4-'alle Spiele'!CB4)=1),Punktsystem!$B$10,0),0)</f>
        <v>0</v>
      </c>
      <c r="CD4" s="223">
        <f>IF(CB4=Punktsystem!$B$5,IF(AND(Punktsystem!$I$14&lt;&gt;"",'alle Spiele'!$H4+'alle Spiele'!$J4&gt;Punktsystem!$D$14),('alle Spiele'!$H4+'alle Spiele'!$J4-Punktsystem!$D$14)*Punktsystem!$F$14,0)+IF(AND(Punktsystem!$I$15&lt;&gt;"",ABS('alle Spiele'!$H4-'alle Spiele'!$J4)&gt;Punktsystem!$D$15),(ABS('alle Spiele'!$H4-'alle Spiele'!$J4)-Punktsystem!$D$15)*Punktsystem!$F$15,0),0)</f>
        <v>0</v>
      </c>
      <c r="CE4" s="226">
        <f>IF(OR('alle Spiele'!CE4="",'alle Spiele'!CF4="",'alle Spiele'!$K4="x"),0,IF(AND('alle Spiele'!$H4='alle Spiele'!CE4,'alle Spiele'!$J4='alle Spiele'!CF4),Punktsystem!$B$5,IF(OR(AND('alle Spiele'!$H4-'alle Spiele'!$J4&lt;0,'alle Spiele'!CE4-'alle Spiele'!CF4&lt;0),AND('alle Spiele'!$H4-'alle Spiele'!$J4&gt;0,'alle Spiele'!CE4-'alle Spiele'!CF4&gt;0),AND('alle Spiele'!$H4-'alle Spiele'!$J4=0,'alle Spiele'!CE4-'alle Spiele'!CF4=0)),Punktsystem!$B$6,0)))</f>
        <v>0</v>
      </c>
      <c r="CF4" s="222">
        <f>IF(CE4=Punktsystem!$B$6,IF(AND(Punktsystem!$D$9&lt;&gt;"",'alle Spiele'!$H4-'alle Spiele'!$J4='alle Spiele'!CE4-'alle Spiele'!CF4,'alle Spiele'!$H4&lt;&gt;'alle Spiele'!$J4),Punktsystem!$B$9,0)+IF(AND(Punktsystem!$D$11&lt;&gt;"",OR('alle Spiele'!$H4='alle Spiele'!CE4,'alle Spiele'!$J4='alle Spiele'!CF4)),Punktsystem!$B$11,0)+IF(AND(Punktsystem!$D$10&lt;&gt;"",'alle Spiele'!$H4='alle Spiele'!$J4,'alle Spiele'!CE4='alle Spiele'!CF4,ABS('alle Spiele'!$H4-'alle Spiele'!CE4)=1),Punktsystem!$B$10,0),0)</f>
        <v>0</v>
      </c>
      <c r="CG4" s="223">
        <f>IF(CE4=Punktsystem!$B$5,IF(AND(Punktsystem!$I$14&lt;&gt;"",'alle Spiele'!$H4+'alle Spiele'!$J4&gt;Punktsystem!$D$14),('alle Spiele'!$H4+'alle Spiele'!$J4-Punktsystem!$D$14)*Punktsystem!$F$14,0)+IF(AND(Punktsystem!$I$15&lt;&gt;"",ABS('alle Spiele'!$H4-'alle Spiele'!$J4)&gt;Punktsystem!$D$15),(ABS('alle Spiele'!$H4-'alle Spiele'!$J4)-Punktsystem!$D$15)*Punktsystem!$F$15,0),0)</f>
        <v>0</v>
      </c>
      <c r="CH4" s="226">
        <f>IF(OR('alle Spiele'!CH4="",'alle Spiele'!CI4="",'alle Spiele'!$K4="x"),0,IF(AND('alle Spiele'!$H4='alle Spiele'!CH4,'alle Spiele'!$J4='alle Spiele'!CI4),Punktsystem!$B$5,IF(OR(AND('alle Spiele'!$H4-'alle Spiele'!$J4&lt;0,'alle Spiele'!CH4-'alle Spiele'!CI4&lt;0),AND('alle Spiele'!$H4-'alle Spiele'!$J4&gt;0,'alle Spiele'!CH4-'alle Spiele'!CI4&gt;0),AND('alle Spiele'!$H4-'alle Spiele'!$J4=0,'alle Spiele'!CH4-'alle Spiele'!CI4=0)),Punktsystem!$B$6,0)))</f>
        <v>0</v>
      </c>
      <c r="CI4" s="222">
        <f>IF(CH4=Punktsystem!$B$6,IF(AND(Punktsystem!$D$9&lt;&gt;"",'alle Spiele'!$H4-'alle Spiele'!$J4='alle Spiele'!CH4-'alle Spiele'!CI4,'alle Spiele'!$H4&lt;&gt;'alle Spiele'!$J4),Punktsystem!$B$9,0)+IF(AND(Punktsystem!$D$11&lt;&gt;"",OR('alle Spiele'!$H4='alle Spiele'!CH4,'alle Spiele'!$J4='alle Spiele'!CI4)),Punktsystem!$B$11,0)+IF(AND(Punktsystem!$D$10&lt;&gt;"",'alle Spiele'!$H4='alle Spiele'!$J4,'alle Spiele'!CH4='alle Spiele'!CI4,ABS('alle Spiele'!$H4-'alle Spiele'!CH4)=1),Punktsystem!$B$10,0),0)</f>
        <v>0</v>
      </c>
      <c r="CJ4" s="223">
        <f>IF(CH4=Punktsystem!$B$5,IF(AND(Punktsystem!$I$14&lt;&gt;"",'alle Spiele'!$H4+'alle Spiele'!$J4&gt;Punktsystem!$D$14),('alle Spiele'!$H4+'alle Spiele'!$J4-Punktsystem!$D$14)*Punktsystem!$F$14,0)+IF(AND(Punktsystem!$I$15&lt;&gt;"",ABS('alle Spiele'!$H4-'alle Spiele'!$J4)&gt;Punktsystem!$D$15),(ABS('alle Spiele'!$H4-'alle Spiele'!$J4)-Punktsystem!$D$15)*Punktsystem!$F$15,0),0)</f>
        <v>0</v>
      </c>
      <c r="CK4" s="226">
        <f>IF(OR('alle Spiele'!CK4="",'alle Spiele'!CL4="",'alle Spiele'!$K4="x"),0,IF(AND('alle Spiele'!$H4='alle Spiele'!CK4,'alle Spiele'!$J4='alle Spiele'!CL4),Punktsystem!$B$5,IF(OR(AND('alle Spiele'!$H4-'alle Spiele'!$J4&lt;0,'alle Spiele'!CK4-'alle Spiele'!CL4&lt;0),AND('alle Spiele'!$H4-'alle Spiele'!$J4&gt;0,'alle Spiele'!CK4-'alle Spiele'!CL4&gt;0),AND('alle Spiele'!$H4-'alle Spiele'!$J4=0,'alle Spiele'!CK4-'alle Spiele'!CL4=0)),Punktsystem!$B$6,0)))</f>
        <v>0</v>
      </c>
      <c r="CL4" s="222">
        <f>IF(CK4=Punktsystem!$B$6,IF(AND(Punktsystem!$D$9&lt;&gt;"",'alle Spiele'!$H4-'alle Spiele'!$J4='alle Spiele'!CK4-'alle Spiele'!CL4,'alle Spiele'!$H4&lt;&gt;'alle Spiele'!$J4),Punktsystem!$B$9,0)+IF(AND(Punktsystem!$D$11&lt;&gt;"",OR('alle Spiele'!$H4='alle Spiele'!CK4,'alle Spiele'!$J4='alle Spiele'!CL4)),Punktsystem!$B$11,0)+IF(AND(Punktsystem!$D$10&lt;&gt;"",'alle Spiele'!$H4='alle Spiele'!$J4,'alle Spiele'!CK4='alle Spiele'!CL4,ABS('alle Spiele'!$H4-'alle Spiele'!CK4)=1),Punktsystem!$B$10,0),0)</f>
        <v>0</v>
      </c>
      <c r="CM4" s="223">
        <f>IF(CK4=Punktsystem!$B$5,IF(AND(Punktsystem!$I$14&lt;&gt;"",'alle Spiele'!$H4+'alle Spiele'!$J4&gt;Punktsystem!$D$14),('alle Spiele'!$H4+'alle Spiele'!$J4-Punktsystem!$D$14)*Punktsystem!$F$14,0)+IF(AND(Punktsystem!$I$15&lt;&gt;"",ABS('alle Spiele'!$H4-'alle Spiele'!$J4)&gt;Punktsystem!$D$15),(ABS('alle Spiele'!$H4-'alle Spiele'!$J4)-Punktsystem!$D$15)*Punktsystem!$F$15,0),0)</f>
        <v>0</v>
      </c>
      <c r="CN4" s="226">
        <f>IF(OR('alle Spiele'!CN4="",'alle Spiele'!CO4="",'alle Spiele'!$K4="x"),0,IF(AND('alle Spiele'!$H4='alle Spiele'!CN4,'alle Spiele'!$J4='alle Spiele'!CO4),Punktsystem!$B$5,IF(OR(AND('alle Spiele'!$H4-'alle Spiele'!$J4&lt;0,'alle Spiele'!CN4-'alle Spiele'!CO4&lt;0),AND('alle Spiele'!$H4-'alle Spiele'!$J4&gt;0,'alle Spiele'!CN4-'alle Spiele'!CO4&gt;0),AND('alle Spiele'!$H4-'alle Spiele'!$J4=0,'alle Spiele'!CN4-'alle Spiele'!CO4=0)),Punktsystem!$B$6,0)))</f>
        <v>0</v>
      </c>
      <c r="CO4" s="222">
        <f>IF(CN4=Punktsystem!$B$6,IF(AND(Punktsystem!$D$9&lt;&gt;"",'alle Spiele'!$H4-'alle Spiele'!$J4='alle Spiele'!CN4-'alle Spiele'!CO4,'alle Spiele'!$H4&lt;&gt;'alle Spiele'!$J4),Punktsystem!$B$9,0)+IF(AND(Punktsystem!$D$11&lt;&gt;"",OR('alle Spiele'!$H4='alle Spiele'!CN4,'alle Spiele'!$J4='alle Spiele'!CO4)),Punktsystem!$B$11,0)+IF(AND(Punktsystem!$D$10&lt;&gt;"",'alle Spiele'!$H4='alle Spiele'!$J4,'alle Spiele'!CN4='alle Spiele'!CO4,ABS('alle Spiele'!$H4-'alle Spiele'!CN4)=1),Punktsystem!$B$10,0),0)</f>
        <v>0</v>
      </c>
      <c r="CP4" s="223">
        <f>IF(CN4=Punktsystem!$B$5,IF(AND(Punktsystem!$I$14&lt;&gt;"",'alle Spiele'!$H4+'alle Spiele'!$J4&gt;Punktsystem!$D$14),('alle Spiele'!$H4+'alle Spiele'!$J4-Punktsystem!$D$14)*Punktsystem!$F$14,0)+IF(AND(Punktsystem!$I$15&lt;&gt;"",ABS('alle Spiele'!$H4-'alle Spiele'!$J4)&gt;Punktsystem!$D$15),(ABS('alle Spiele'!$H4-'alle Spiele'!$J4)-Punktsystem!$D$15)*Punktsystem!$F$15,0),0)</f>
        <v>0</v>
      </c>
      <c r="CQ4" s="226">
        <f>IF(OR('alle Spiele'!CQ4="",'alle Spiele'!CR4="",'alle Spiele'!$K4="x"),0,IF(AND('alle Spiele'!$H4='alle Spiele'!CQ4,'alle Spiele'!$J4='alle Spiele'!CR4),Punktsystem!$B$5,IF(OR(AND('alle Spiele'!$H4-'alle Spiele'!$J4&lt;0,'alle Spiele'!CQ4-'alle Spiele'!CR4&lt;0),AND('alle Spiele'!$H4-'alle Spiele'!$J4&gt;0,'alle Spiele'!CQ4-'alle Spiele'!CR4&gt;0),AND('alle Spiele'!$H4-'alle Spiele'!$J4=0,'alle Spiele'!CQ4-'alle Spiele'!CR4=0)),Punktsystem!$B$6,0)))</f>
        <v>0</v>
      </c>
      <c r="CR4" s="222">
        <f>IF(CQ4=Punktsystem!$B$6,IF(AND(Punktsystem!$D$9&lt;&gt;"",'alle Spiele'!$H4-'alle Spiele'!$J4='alle Spiele'!CQ4-'alle Spiele'!CR4,'alle Spiele'!$H4&lt;&gt;'alle Spiele'!$J4),Punktsystem!$B$9,0)+IF(AND(Punktsystem!$D$11&lt;&gt;"",OR('alle Spiele'!$H4='alle Spiele'!CQ4,'alle Spiele'!$J4='alle Spiele'!CR4)),Punktsystem!$B$11,0)+IF(AND(Punktsystem!$D$10&lt;&gt;"",'alle Spiele'!$H4='alle Spiele'!$J4,'alle Spiele'!CQ4='alle Spiele'!CR4,ABS('alle Spiele'!$H4-'alle Spiele'!CQ4)=1),Punktsystem!$B$10,0),0)</f>
        <v>0</v>
      </c>
      <c r="CS4" s="223">
        <f>IF(CQ4=Punktsystem!$B$5,IF(AND(Punktsystem!$I$14&lt;&gt;"",'alle Spiele'!$H4+'alle Spiele'!$J4&gt;Punktsystem!$D$14),('alle Spiele'!$H4+'alle Spiele'!$J4-Punktsystem!$D$14)*Punktsystem!$F$14,0)+IF(AND(Punktsystem!$I$15&lt;&gt;"",ABS('alle Spiele'!$H4-'alle Spiele'!$J4)&gt;Punktsystem!$D$15),(ABS('alle Spiele'!$H4-'alle Spiele'!$J4)-Punktsystem!$D$15)*Punktsystem!$F$15,0),0)</f>
        <v>0</v>
      </c>
      <c r="CT4" s="226">
        <f>IF(OR('alle Spiele'!CT4="",'alle Spiele'!CU4="",'alle Spiele'!$K4="x"),0,IF(AND('alle Spiele'!$H4='alle Spiele'!CT4,'alle Spiele'!$J4='alle Spiele'!CU4),Punktsystem!$B$5,IF(OR(AND('alle Spiele'!$H4-'alle Spiele'!$J4&lt;0,'alle Spiele'!CT4-'alle Spiele'!CU4&lt;0),AND('alle Spiele'!$H4-'alle Spiele'!$J4&gt;0,'alle Spiele'!CT4-'alle Spiele'!CU4&gt;0),AND('alle Spiele'!$H4-'alle Spiele'!$J4=0,'alle Spiele'!CT4-'alle Spiele'!CU4=0)),Punktsystem!$B$6,0)))</f>
        <v>0</v>
      </c>
      <c r="CU4" s="222">
        <f>IF(CT4=Punktsystem!$B$6,IF(AND(Punktsystem!$D$9&lt;&gt;"",'alle Spiele'!$H4-'alle Spiele'!$J4='alle Spiele'!CT4-'alle Spiele'!CU4,'alle Spiele'!$H4&lt;&gt;'alle Spiele'!$J4),Punktsystem!$B$9,0)+IF(AND(Punktsystem!$D$11&lt;&gt;"",OR('alle Spiele'!$H4='alle Spiele'!CT4,'alle Spiele'!$J4='alle Spiele'!CU4)),Punktsystem!$B$11,0)+IF(AND(Punktsystem!$D$10&lt;&gt;"",'alle Spiele'!$H4='alle Spiele'!$J4,'alle Spiele'!CT4='alle Spiele'!CU4,ABS('alle Spiele'!$H4-'alle Spiele'!CT4)=1),Punktsystem!$B$10,0),0)</f>
        <v>0</v>
      </c>
      <c r="CV4" s="223">
        <f>IF(CT4=Punktsystem!$B$5,IF(AND(Punktsystem!$I$14&lt;&gt;"",'alle Spiele'!$H4+'alle Spiele'!$J4&gt;Punktsystem!$D$14),('alle Spiele'!$H4+'alle Spiele'!$J4-Punktsystem!$D$14)*Punktsystem!$F$14,0)+IF(AND(Punktsystem!$I$15&lt;&gt;"",ABS('alle Spiele'!$H4-'alle Spiele'!$J4)&gt;Punktsystem!$D$15),(ABS('alle Spiele'!$H4-'alle Spiele'!$J4)-Punktsystem!$D$15)*Punktsystem!$F$15,0),0)</f>
        <v>0</v>
      </c>
      <c r="CW4" s="226">
        <f>IF(OR('alle Spiele'!CW4="",'alle Spiele'!CX4="",'alle Spiele'!$K4="x"),0,IF(AND('alle Spiele'!$H4='alle Spiele'!CW4,'alle Spiele'!$J4='alle Spiele'!CX4),Punktsystem!$B$5,IF(OR(AND('alle Spiele'!$H4-'alle Spiele'!$J4&lt;0,'alle Spiele'!CW4-'alle Spiele'!CX4&lt;0),AND('alle Spiele'!$H4-'alle Spiele'!$J4&gt;0,'alle Spiele'!CW4-'alle Spiele'!CX4&gt;0),AND('alle Spiele'!$H4-'alle Spiele'!$J4=0,'alle Spiele'!CW4-'alle Spiele'!CX4=0)),Punktsystem!$B$6,0)))</f>
        <v>0</v>
      </c>
      <c r="CX4" s="222">
        <f>IF(CW4=Punktsystem!$B$6,IF(AND(Punktsystem!$D$9&lt;&gt;"",'alle Spiele'!$H4-'alle Spiele'!$J4='alle Spiele'!CW4-'alle Spiele'!CX4,'alle Spiele'!$H4&lt;&gt;'alle Spiele'!$J4),Punktsystem!$B$9,0)+IF(AND(Punktsystem!$D$11&lt;&gt;"",OR('alle Spiele'!$H4='alle Spiele'!CW4,'alle Spiele'!$J4='alle Spiele'!CX4)),Punktsystem!$B$11,0)+IF(AND(Punktsystem!$D$10&lt;&gt;"",'alle Spiele'!$H4='alle Spiele'!$J4,'alle Spiele'!CW4='alle Spiele'!CX4,ABS('alle Spiele'!$H4-'alle Spiele'!CW4)=1),Punktsystem!$B$10,0),0)</f>
        <v>0</v>
      </c>
      <c r="CY4" s="223">
        <f>IF(CW4=Punktsystem!$B$5,IF(AND(Punktsystem!$I$14&lt;&gt;"",'alle Spiele'!$H4+'alle Spiele'!$J4&gt;Punktsystem!$D$14),('alle Spiele'!$H4+'alle Spiele'!$J4-Punktsystem!$D$14)*Punktsystem!$F$14,0)+IF(AND(Punktsystem!$I$15&lt;&gt;"",ABS('alle Spiele'!$H4-'alle Spiele'!$J4)&gt;Punktsystem!$D$15),(ABS('alle Spiele'!$H4-'alle Spiele'!$J4)-Punktsystem!$D$15)*Punktsystem!$F$15,0),0)</f>
        <v>0</v>
      </c>
      <c r="CZ4" s="226">
        <f>IF(OR('alle Spiele'!CZ4="",'alle Spiele'!DA4="",'alle Spiele'!$K4="x"),0,IF(AND('alle Spiele'!$H4='alle Spiele'!CZ4,'alle Spiele'!$J4='alle Spiele'!DA4),Punktsystem!$B$5,IF(OR(AND('alle Spiele'!$H4-'alle Spiele'!$J4&lt;0,'alle Spiele'!CZ4-'alle Spiele'!DA4&lt;0),AND('alle Spiele'!$H4-'alle Spiele'!$J4&gt;0,'alle Spiele'!CZ4-'alle Spiele'!DA4&gt;0),AND('alle Spiele'!$H4-'alle Spiele'!$J4=0,'alle Spiele'!CZ4-'alle Spiele'!DA4=0)),Punktsystem!$B$6,0)))</f>
        <v>0</v>
      </c>
      <c r="DA4" s="222">
        <f>IF(CZ4=Punktsystem!$B$6,IF(AND(Punktsystem!$D$9&lt;&gt;"",'alle Spiele'!$H4-'alle Spiele'!$J4='alle Spiele'!CZ4-'alle Spiele'!DA4,'alle Spiele'!$H4&lt;&gt;'alle Spiele'!$J4),Punktsystem!$B$9,0)+IF(AND(Punktsystem!$D$11&lt;&gt;"",OR('alle Spiele'!$H4='alle Spiele'!CZ4,'alle Spiele'!$J4='alle Spiele'!DA4)),Punktsystem!$B$11,0)+IF(AND(Punktsystem!$D$10&lt;&gt;"",'alle Spiele'!$H4='alle Spiele'!$J4,'alle Spiele'!CZ4='alle Spiele'!DA4,ABS('alle Spiele'!$H4-'alle Spiele'!CZ4)=1),Punktsystem!$B$10,0),0)</f>
        <v>0</v>
      </c>
      <c r="DB4" s="223">
        <f>IF(CZ4=Punktsystem!$B$5,IF(AND(Punktsystem!$I$14&lt;&gt;"",'alle Spiele'!$H4+'alle Spiele'!$J4&gt;Punktsystem!$D$14),('alle Spiele'!$H4+'alle Spiele'!$J4-Punktsystem!$D$14)*Punktsystem!$F$14,0)+IF(AND(Punktsystem!$I$15&lt;&gt;"",ABS('alle Spiele'!$H4-'alle Spiele'!$J4)&gt;Punktsystem!$D$15),(ABS('alle Spiele'!$H4-'alle Spiele'!$J4)-Punktsystem!$D$15)*Punktsystem!$F$15,0),0)</f>
        <v>0</v>
      </c>
      <c r="DC4" s="226">
        <f>IF(OR('alle Spiele'!DC4="",'alle Spiele'!DD4="",'alle Spiele'!$K4="x"),0,IF(AND('alle Spiele'!$H4='alle Spiele'!DC4,'alle Spiele'!$J4='alle Spiele'!DD4),Punktsystem!$B$5,IF(OR(AND('alle Spiele'!$H4-'alle Spiele'!$J4&lt;0,'alle Spiele'!DC4-'alle Spiele'!DD4&lt;0),AND('alle Spiele'!$H4-'alle Spiele'!$J4&gt;0,'alle Spiele'!DC4-'alle Spiele'!DD4&gt;0),AND('alle Spiele'!$H4-'alle Spiele'!$J4=0,'alle Spiele'!DC4-'alle Spiele'!DD4=0)),Punktsystem!$B$6,0)))</f>
        <v>0</v>
      </c>
      <c r="DD4" s="222">
        <f>IF(DC4=Punktsystem!$B$6,IF(AND(Punktsystem!$D$9&lt;&gt;"",'alle Spiele'!$H4-'alle Spiele'!$J4='alle Spiele'!DC4-'alle Spiele'!DD4,'alle Spiele'!$H4&lt;&gt;'alle Spiele'!$J4),Punktsystem!$B$9,0)+IF(AND(Punktsystem!$D$11&lt;&gt;"",OR('alle Spiele'!$H4='alle Spiele'!DC4,'alle Spiele'!$J4='alle Spiele'!DD4)),Punktsystem!$B$11,0)+IF(AND(Punktsystem!$D$10&lt;&gt;"",'alle Spiele'!$H4='alle Spiele'!$J4,'alle Spiele'!DC4='alle Spiele'!DD4,ABS('alle Spiele'!$H4-'alle Spiele'!DC4)=1),Punktsystem!$B$10,0),0)</f>
        <v>0</v>
      </c>
      <c r="DE4" s="223">
        <f>IF(DC4=Punktsystem!$B$5,IF(AND(Punktsystem!$I$14&lt;&gt;"",'alle Spiele'!$H4+'alle Spiele'!$J4&gt;Punktsystem!$D$14),('alle Spiele'!$H4+'alle Spiele'!$J4-Punktsystem!$D$14)*Punktsystem!$F$14,0)+IF(AND(Punktsystem!$I$15&lt;&gt;"",ABS('alle Spiele'!$H4-'alle Spiele'!$J4)&gt;Punktsystem!$D$15),(ABS('alle Spiele'!$H4-'alle Spiele'!$J4)-Punktsystem!$D$15)*Punktsystem!$F$15,0),0)</f>
        <v>0</v>
      </c>
      <c r="DF4" s="226">
        <f>IF(OR('alle Spiele'!DF4="",'alle Spiele'!DG4="",'alle Spiele'!$K4="x"),0,IF(AND('alle Spiele'!$H4='alle Spiele'!DF4,'alle Spiele'!$J4='alle Spiele'!DG4),Punktsystem!$B$5,IF(OR(AND('alle Spiele'!$H4-'alle Spiele'!$J4&lt;0,'alle Spiele'!DF4-'alle Spiele'!DG4&lt;0),AND('alle Spiele'!$H4-'alle Spiele'!$J4&gt;0,'alle Spiele'!DF4-'alle Spiele'!DG4&gt;0),AND('alle Spiele'!$H4-'alle Spiele'!$J4=0,'alle Spiele'!DF4-'alle Spiele'!DG4=0)),Punktsystem!$B$6,0)))</f>
        <v>0</v>
      </c>
      <c r="DG4" s="222">
        <f>IF(DF4=Punktsystem!$B$6,IF(AND(Punktsystem!$D$9&lt;&gt;"",'alle Spiele'!$H4-'alle Spiele'!$J4='alle Spiele'!DF4-'alle Spiele'!DG4,'alle Spiele'!$H4&lt;&gt;'alle Spiele'!$J4),Punktsystem!$B$9,0)+IF(AND(Punktsystem!$D$11&lt;&gt;"",OR('alle Spiele'!$H4='alle Spiele'!DF4,'alle Spiele'!$J4='alle Spiele'!DG4)),Punktsystem!$B$11,0)+IF(AND(Punktsystem!$D$10&lt;&gt;"",'alle Spiele'!$H4='alle Spiele'!$J4,'alle Spiele'!DF4='alle Spiele'!DG4,ABS('alle Spiele'!$H4-'alle Spiele'!DF4)=1),Punktsystem!$B$10,0),0)</f>
        <v>0</v>
      </c>
      <c r="DH4" s="223">
        <f>IF(DF4=Punktsystem!$B$5,IF(AND(Punktsystem!$I$14&lt;&gt;"",'alle Spiele'!$H4+'alle Spiele'!$J4&gt;Punktsystem!$D$14),('alle Spiele'!$H4+'alle Spiele'!$J4-Punktsystem!$D$14)*Punktsystem!$F$14,0)+IF(AND(Punktsystem!$I$15&lt;&gt;"",ABS('alle Spiele'!$H4-'alle Spiele'!$J4)&gt;Punktsystem!$D$15),(ABS('alle Spiele'!$H4-'alle Spiele'!$J4)-Punktsystem!$D$15)*Punktsystem!$F$15,0),0)</f>
        <v>0</v>
      </c>
      <c r="DI4" s="226">
        <f>IF(OR('alle Spiele'!DI4="",'alle Spiele'!DJ4="",'alle Spiele'!$K4="x"),0,IF(AND('alle Spiele'!$H4='alle Spiele'!DI4,'alle Spiele'!$J4='alle Spiele'!DJ4),Punktsystem!$B$5,IF(OR(AND('alle Spiele'!$H4-'alle Spiele'!$J4&lt;0,'alle Spiele'!DI4-'alle Spiele'!DJ4&lt;0),AND('alle Spiele'!$H4-'alle Spiele'!$J4&gt;0,'alle Spiele'!DI4-'alle Spiele'!DJ4&gt;0),AND('alle Spiele'!$H4-'alle Spiele'!$J4=0,'alle Spiele'!DI4-'alle Spiele'!DJ4=0)),Punktsystem!$B$6,0)))</f>
        <v>0</v>
      </c>
      <c r="DJ4" s="222">
        <f>IF(DI4=Punktsystem!$B$6,IF(AND(Punktsystem!$D$9&lt;&gt;"",'alle Spiele'!$H4-'alle Spiele'!$J4='alle Spiele'!DI4-'alle Spiele'!DJ4,'alle Spiele'!$H4&lt;&gt;'alle Spiele'!$J4),Punktsystem!$B$9,0)+IF(AND(Punktsystem!$D$11&lt;&gt;"",OR('alle Spiele'!$H4='alle Spiele'!DI4,'alle Spiele'!$J4='alle Spiele'!DJ4)),Punktsystem!$B$11,0)+IF(AND(Punktsystem!$D$10&lt;&gt;"",'alle Spiele'!$H4='alle Spiele'!$J4,'alle Spiele'!DI4='alle Spiele'!DJ4,ABS('alle Spiele'!$H4-'alle Spiele'!DI4)=1),Punktsystem!$B$10,0),0)</f>
        <v>0</v>
      </c>
      <c r="DK4" s="223">
        <f>IF(DI4=Punktsystem!$B$5,IF(AND(Punktsystem!$I$14&lt;&gt;"",'alle Spiele'!$H4+'alle Spiele'!$J4&gt;Punktsystem!$D$14),('alle Spiele'!$H4+'alle Spiele'!$J4-Punktsystem!$D$14)*Punktsystem!$F$14,0)+IF(AND(Punktsystem!$I$15&lt;&gt;"",ABS('alle Spiele'!$H4-'alle Spiele'!$J4)&gt;Punktsystem!$D$15),(ABS('alle Spiele'!$H4-'alle Spiele'!$J4)-Punktsystem!$D$15)*Punktsystem!$F$15,0),0)</f>
        <v>0</v>
      </c>
      <c r="DL4" s="226">
        <f>IF(OR('alle Spiele'!DL4="",'alle Spiele'!DM4="",'alle Spiele'!$K4="x"),0,IF(AND('alle Spiele'!$H4='alle Spiele'!DL4,'alle Spiele'!$J4='alle Spiele'!DM4),Punktsystem!$B$5,IF(OR(AND('alle Spiele'!$H4-'alle Spiele'!$J4&lt;0,'alle Spiele'!DL4-'alle Spiele'!DM4&lt;0),AND('alle Spiele'!$H4-'alle Spiele'!$J4&gt;0,'alle Spiele'!DL4-'alle Spiele'!DM4&gt;0),AND('alle Spiele'!$H4-'alle Spiele'!$J4=0,'alle Spiele'!DL4-'alle Spiele'!DM4=0)),Punktsystem!$B$6,0)))</f>
        <v>0</v>
      </c>
      <c r="DM4" s="222">
        <f>IF(DL4=Punktsystem!$B$6,IF(AND(Punktsystem!$D$9&lt;&gt;"",'alle Spiele'!$H4-'alle Spiele'!$J4='alle Spiele'!DL4-'alle Spiele'!DM4,'alle Spiele'!$H4&lt;&gt;'alle Spiele'!$J4),Punktsystem!$B$9,0)+IF(AND(Punktsystem!$D$11&lt;&gt;"",OR('alle Spiele'!$H4='alle Spiele'!DL4,'alle Spiele'!$J4='alle Spiele'!DM4)),Punktsystem!$B$11,0)+IF(AND(Punktsystem!$D$10&lt;&gt;"",'alle Spiele'!$H4='alle Spiele'!$J4,'alle Spiele'!DL4='alle Spiele'!DM4,ABS('alle Spiele'!$H4-'alle Spiele'!DL4)=1),Punktsystem!$B$10,0),0)</f>
        <v>0</v>
      </c>
      <c r="DN4" s="223">
        <f>IF(DL4=Punktsystem!$B$5,IF(AND(Punktsystem!$I$14&lt;&gt;"",'alle Spiele'!$H4+'alle Spiele'!$J4&gt;Punktsystem!$D$14),('alle Spiele'!$H4+'alle Spiele'!$J4-Punktsystem!$D$14)*Punktsystem!$F$14,0)+IF(AND(Punktsystem!$I$15&lt;&gt;"",ABS('alle Spiele'!$H4-'alle Spiele'!$J4)&gt;Punktsystem!$D$15),(ABS('alle Spiele'!$H4-'alle Spiele'!$J4)-Punktsystem!$D$15)*Punktsystem!$F$15,0),0)</f>
        <v>0</v>
      </c>
      <c r="DO4" s="226">
        <f>IF(OR('alle Spiele'!DO4="",'alle Spiele'!DP4="",'alle Spiele'!$K4="x"),0,IF(AND('alle Spiele'!$H4='alle Spiele'!DO4,'alle Spiele'!$J4='alle Spiele'!DP4),Punktsystem!$B$5,IF(OR(AND('alle Spiele'!$H4-'alle Spiele'!$J4&lt;0,'alle Spiele'!DO4-'alle Spiele'!DP4&lt;0),AND('alle Spiele'!$H4-'alle Spiele'!$J4&gt;0,'alle Spiele'!DO4-'alle Spiele'!DP4&gt;0),AND('alle Spiele'!$H4-'alle Spiele'!$J4=0,'alle Spiele'!DO4-'alle Spiele'!DP4=0)),Punktsystem!$B$6,0)))</f>
        <v>0</v>
      </c>
      <c r="DP4" s="222">
        <f>IF(DO4=Punktsystem!$B$6,IF(AND(Punktsystem!$D$9&lt;&gt;"",'alle Spiele'!$H4-'alle Spiele'!$J4='alle Spiele'!DO4-'alle Spiele'!DP4,'alle Spiele'!$H4&lt;&gt;'alle Spiele'!$J4),Punktsystem!$B$9,0)+IF(AND(Punktsystem!$D$11&lt;&gt;"",OR('alle Spiele'!$H4='alle Spiele'!DO4,'alle Spiele'!$J4='alle Spiele'!DP4)),Punktsystem!$B$11,0)+IF(AND(Punktsystem!$D$10&lt;&gt;"",'alle Spiele'!$H4='alle Spiele'!$J4,'alle Spiele'!DO4='alle Spiele'!DP4,ABS('alle Spiele'!$H4-'alle Spiele'!DO4)=1),Punktsystem!$B$10,0),0)</f>
        <v>0</v>
      </c>
      <c r="DQ4" s="223">
        <f>IF(DO4=Punktsystem!$B$5,IF(AND(Punktsystem!$I$14&lt;&gt;"",'alle Spiele'!$H4+'alle Spiele'!$J4&gt;Punktsystem!$D$14),('alle Spiele'!$H4+'alle Spiele'!$J4-Punktsystem!$D$14)*Punktsystem!$F$14,0)+IF(AND(Punktsystem!$I$15&lt;&gt;"",ABS('alle Spiele'!$H4-'alle Spiele'!$J4)&gt;Punktsystem!$D$15),(ABS('alle Spiele'!$H4-'alle Spiele'!$J4)-Punktsystem!$D$15)*Punktsystem!$F$15,0),0)</f>
        <v>0</v>
      </c>
      <c r="DR4" s="226">
        <f>IF(OR('alle Spiele'!DR4="",'alle Spiele'!DS4="",'alle Spiele'!$K4="x"),0,IF(AND('alle Spiele'!$H4='alle Spiele'!DR4,'alle Spiele'!$J4='alle Spiele'!DS4),Punktsystem!$B$5,IF(OR(AND('alle Spiele'!$H4-'alle Spiele'!$J4&lt;0,'alle Spiele'!DR4-'alle Spiele'!DS4&lt;0),AND('alle Spiele'!$H4-'alle Spiele'!$J4&gt;0,'alle Spiele'!DR4-'alle Spiele'!DS4&gt;0),AND('alle Spiele'!$H4-'alle Spiele'!$J4=0,'alle Spiele'!DR4-'alle Spiele'!DS4=0)),Punktsystem!$B$6,0)))</f>
        <v>0</v>
      </c>
      <c r="DS4" s="222">
        <f>IF(DR4=Punktsystem!$B$6,IF(AND(Punktsystem!$D$9&lt;&gt;"",'alle Spiele'!$H4-'alle Spiele'!$J4='alle Spiele'!DR4-'alle Spiele'!DS4,'alle Spiele'!$H4&lt;&gt;'alle Spiele'!$J4),Punktsystem!$B$9,0)+IF(AND(Punktsystem!$D$11&lt;&gt;"",OR('alle Spiele'!$H4='alle Spiele'!DR4,'alle Spiele'!$J4='alle Spiele'!DS4)),Punktsystem!$B$11,0)+IF(AND(Punktsystem!$D$10&lt;&gt;"",'alle Spiele'!$H4='alle Spiele'!$J4,'alle Spiele'!DR4='alle Spiele'!DS4,ABS('alle Spiele'!$H4-'alle Spiele'!DR4)=1),Punktsystem!$B$10,0),0)</f>
        <v>0</v>
      </c>
      <c r="DT4" s="223">
        <f>IF(DR4=Punktsystem!$B$5,IF(AND(Punktsystem!$I$14&lt;&gt;"",'alle Spiele'!$H4+'alle Spiele'!$J4&gt;Punktsystem!$D$14),('alle Spiele'!$H4+'alle Spiele'!$J4-Punktsystem!$D$14)*Punktsystem!$F$14,0)+IF(AND(Punktsystem!$I$15&lt;&gt;"",ABS('alle Spiele'!$H4-'alle Spiele'!$J4)&gt;Punktsystem!$D$15),(ABS('alle Spiele'!$H4-'alle Spiele'!$J4)-Punktsystem!$D$15)*Punktsystem!$F$15,0),0)</f>
        <v>0</v>
      </c>
      <c r="DU4" s="226">
        <f>IF(OR('alle Spiele'!DU4="",'alle Spiele'!DV4="",'alle Spiele'!$K4="x"),0,IF(AND('alle Spiele'!$H4='alle Spiele'!DU4,'alle Spiele'!$J4='alle Spiele'!DV4),Punktsystem!$B$5,IF(OR(AND('alle Spiele'!$H4-'alle Spiele'!$J4&lt;0,'alle Spiele'!DU4-'alle Spiele'!DV4&lt;0),AND('alle Spiele'!$H4-'alle Spiele'!$J4&gt;0,'alle Spiele'!DU4-'alle Spiele'!DV4&gt;0),AND('alle Spiele'!$H4-'alle Spiele'!$J4=0,'alle Spiele'!DU4-'alle Spiele'!DV4=0)),Punktsystem!$B$6,0)))</f>
        <v>0</v>
      </c>
      <c r="DV4" s="222">
        <f>IF(DU4=Punktsystem!$B$6,IF(AND(Punktsystem!$D$9&lt;&gt;"",'alle Spiele'!$H4-'alle Spiele'!$J4='alle Spiele'!DU4-'alle Spiele'!DV4,'alle Spiele'!$H4&lt;&gt;'alle Spiele'!$J4),Punktsystem!$B$9,0)+IF(AND(Punktsystem!$D$11&lt;&gt;"",OR('alle Spiele'!$H4='alle Spiele'!DU4,'alle Spiele'!$J4='alle Spiele'!DV4)),Punktsystem!$B$11,0)+IF(AND(Punktsystem!$D$10&lt;&gt;"",'alle Spiele'!$H4='alle Spiele'!$J4,'alle Spiele'!DU4='alle Spiele'!DV4,ABS('alle Spiele'!$H4-'alle Spiele'!DU4)=1),Punktsystem!$B$10,0),0)</f>
        <v>0</v>
      </c>
      <c r="DW4" s="223">
        <f>IF(DU4=Punktsystem!$B$5,IF(AND(Punktsystem!$I$14&lt;&gt;"",'alle Spiele'!$H4+'alle Spiele'!$J4&gt;Punktsystem!$D$14),('alle Spiele'!$H4+'alle Spiele'!$J4-Punktsystem!$D$14)*Punktsystem!$F$14,0)+IF(AND(Punktsystem!$I$15&lt;&gt;"",ABS('alle Spiele'!$H4-'alle Spiele'!$J4)&gt;Punktsystem!$D$15),(ABS('alle Spiele'!$H4-'alle Spiele'!$J4)-Punktsystem!$D$15)*Punktsystem!$F$15,0),0)</f>
        <v>0</v>
      </c>
      <c r="DX4" s="226">
        <f>IF(OR('alle Spiele'!DX4="",'alle Spiele'!DY4="",'alle Spiele'!$K4="x"),0,IF(AND('alle Spiele'!$H4='alle Spiele'!DX4,'alle Spiele'!$J4='alle Spiele'!DY4),Punktsystem!$B$5,IF(OR(AND('alle Spiele'!$H4-'alle Spiele'!$J4&lt;0,'alle Spiele'!DX4-'alle Spiele'!DY4&lt;0),AND('alle Spiele'!$H4-'alle Spiele'!$J4&gt;0,'alle Spiele'!DX4-'alle Spiele'!DY4&gt;0),AND('alle Spiele'!$H4-'alle Spiele'!$J4=0,'alle Spiele'!DX4-'alle Spiele'!DY4=0)),Punktsystem!$B$6,0)))</f>
        <v>0</v>
      </c>
      <c r="DY4" s="222">
        <f>IF(DX4=Punktsystem!$B$6,IF(AND(Punktsystem!$D$9&lt;&gt;"",'alle Spiele'!$H4-'alle Spiele'!$J4='alle Spiele'!DX4-'alle Spiele'!DY4,'alle Spiele'!$H4&lt;&gt;'alle Spiele'!$J4),Punktsystem!$B$9,0)+IF(AND(Punktsystem!$D$11&lt;&gt;"",OR('alle Spiele'!$H4='alle Spiele'!DX4,'alle Spiele'!$J4='alle Spiele'!DY4)),Punktsystem!$B$11,0)+IF(AND(Punktsystem!$D$10&lt;&gt;"",'alle Spiele'!$H4='alle Spiele'!$J4,'alle Spiele'!DX4='alle Spiele'!DY4,ABS('alle Spiele'!$H4-'alle Spiele'!DX4)=1),Punktsystem!$B$10,0),0)</f>
        <v>0</v>
      </c>
      <c r="DZ4" s="223">
        <f>IF(DX4=Punktsystem!$B$5,IF(AND(Punktsystem!$I$14&lt;&gt;"",'alle Spiele'!$H4+'alle Spiele'!$J4&gt;Punktsystem!$D$14),('alle Spiele'!$H4+'alle Spiele'!$J4-Punktsystem!$D$14)*Punktsystem!$F$14,0)+IF(AND(Punktsystem!$I$15&lt;&gt;"",ABS('alle Spiele'!$H4-'alle Spiele'!$J4)&gt;Punktsystem!$D$15),(ABS('alle Spiele'!$H4-'alle Spiele'!$J4)-Punktsystem!$D$15)*Punktsystem!$F$15,0),0)</f>
        <v>0</v>
      </c>
      <c r="EA4" s="226">
        <f>IF(OR('alle Spiele'!EA4="",'alle Spiele'!EB4="",'alle Spiele'!$K4="x"),0,IF(AND('alle Spiele'!$H4='alle Spiele'!EA4,'alle Spiele'!$J4='alle Spiele'!EB4),Punktsystem!$B$5,IF(OR(AND('alle Spiele'!$H4-'alle Spiele'!$J4&lt;0,'alle Spiele'!EA4-'alle Spiele'!EB4&lt;0),AND('alle Spiele'!$H4-'alle Spiele'!$J4&gt;0,'alle Spiele'!EA4-'alle Spiele'!EB4&gt;0),AND('alle Spiele'!$H4-'alle Spiele'!$J4=0,'alle Spiele'!EA4-'alle Spiele'!EB4=0)),Punktsystem!$B$6,0)))</f>
        <v>0</v>
      </c>
      <c r="EB4" s="222">
        <f>IF(EA4=Punktsystem!$B$6,IF(AND(Punktsystem!$D$9&lt;&gt;"",'alle Spiele'!$H4-'alle Spiele'!$J4='alle Spiele'!EA4-'alle Spiele'!EB4,'alle Spiele'!$H4&lt;&gt;'alle Spiele'!$J4),Punktsystem!$B$9,0)+IF(AND(Punktsystem!$D$11&lt;&gt;"",OR('alle Spiele'!$H4='alle Spiele'!EA4,'alle Spiele'!$J4='alle Spiele'!EB4)),Punktsystem!$B$11,0)+IF(AND(Punktsystem!$D$10&lt;&gt;"",'alle Spiele'!$H4='alle Spiele'!$J4,'alle Spiele'!EA4='alle Spiele'!EB4,ABS('alle Spiele'!$H4-'alle Spiele'!EA4)=1),Punktsystem!$B$10,0),0)</f>
        <v>0</v>
      </c>
      <c r="EC4" s="223">
        <f>IF(EA4=Punktsystem!$B$5,IF(AND(Punktsystem!$I$14&lt;&gt;"",'alle Spiele'!$H4+'alle Spiele'!$J4&gt;Punktsystem!$D$14),('alle Spiele'!$H4+'alle Spiele'!$J4-Punktsystem!$D$14)*Punktsystem!$F$14,0)+IF(AND(Punktsystem!$I$15&lt;&gt;"",ABS('alle Spiele'!$H4-'alle Spiele'!$J4)&gt;Punktsystem!$D$15),(ABS('alle Spiele'!$H4-'alle Spiele'!$J4)-Punktsystem!$D$15)*Punktsystem!$F$15,0),0)</f>
        <v>0</v>
      </c>
      <c r="ED4" s="226">
        <f>IF(OR('alle Spiele'!ED4="",'alle Spiele'!EE4="",'alle Spiele'!$K4="x"),0,IF(AND('alle Spiele'!$H4='alle Spiele'!ED4,'alle Spiele'!$J4='alle Spiele'!EE4),Punktsystem!$B$5,IF(OR(AND('alle Spiele'!$H4-'alle Spiele'!$J4&lt;0,'alle Spiele'!ED4-'alle Spiele'!EE4&lt;0),AND('alle Spiele'!$H4-'alle Spiele'!$J4&gt;0,'alle Spiele'!ED4-'alle Spiele'!EE4&gt;0),AND('alle Spiele'!$H4-'alle Spiele'!$J4=0,'alle Spiele'!ED4-'alle Spiele'!EE4=0)),Punktsystem!$B$6,0)))</f>
        <v>0</v>
      </c>
      <c r="EE4" s="222">
        <f>IF(ED4=Punktsystem!$B$6,IF(AND(Punktsystem!$D$9&lt;&gt;"",'alle Spiele'!$H4-'alle Spiele'!$J4='alle Spiele'!ED4-'alle Spiele'!EE4,'alle Spiele'!$H4&lt;&gt;'alle Spiele'!$J4),Punktsystem!$B$9,0)+IF(AND(Punktsystem!$D$11&lt;&gt;"",OR('alle Spiele'!$H4='alle Spiele'!ED4,'alle Spiele'!$J4='alle Spiele'!EE4)),Punktsystem!$B$11,0)+IF(AND(Punktsystem!$D$10&lt;&gt;"",'alle Spiele'!$H4='alle Spiele'!$J4,'alle Spiele'!ED4='alle Spiele'!EE4,ABS('alle Spiele'!$H4-'alle Spiele'!ED4)=1),Punktsystem!$B$10,0),0)</f>
        <v>0</v>
      </c>
      <c r="EF4" s="223">
        <f>IF(ED4=Punktsystem!$B$5,IF(AND(Punktsystem!$I$14&lt;&gt;"",'alle Spiele'!$H4+'alle Spiele'!$J4&gt;Punktsystem!$D$14),('alle Spiele'!$H4+'alle Spiele'!$J4-Punktsystem!$D$14)*Punktsystem!$F$14,0)+IF(AND(Punktsystem!$I$15&lt;&gt;"",ABS('alle Spiele'!$H4-'alle Spiele'!$J4)&gt;Punktsystem!$D$15),(ABS('alle Spiele'!$H4-'alle Spiele'!$J4)-Punktsystem!$D$15)*Punktsystem!$F$15,0),0)</f>
        <v>0</v>
      </c>
      <c r="EG4" s="226">
        <f>IF(OR('alle Spiele'!EG4="",'alle Spiele'!EH4="",'alle Spiele'!$K4="x"),0,IF(AND('alle Spiele'!$H4='alle Spiele'!EG4,'alle Spiele'!$J4='alle Spiele'!EH4),Punktsystem!$B$5,IF(OR(AND('alle Spiele'!$H4-'alle Spiele'!$J4&lt;0,'alle Spiele'!EG4-'alle Spiele'!EH4&lt;0),AND('alle Spiele'!$H4-'alle Spiele'!$J4&gt;0,'alle Spiele'!EG4-'alle Spiele'!EH4&gt;0),AND('alle Spiele'!$H4-'alle Spiele'!$J4=0,'alle Spiele'!EG4-'alle Spiele'!EH4=0)),Punktsystem!$B$6,0)))</f>
        <v>0</v>
      </c>
      <c r="EH4" s="222">
        <f>IF(EG4=Punktsystem!$B$6,IF(AND(Punktsystem!$D$9&lt;&gt;"",'alle Spiele'!$H4-'alle Spiele'!$J4='alle Spiele'!EG4-'alle Spiele'!EH4,'alle Spiele'!$H4&lt;&gt;'alle Spiele'!$J4),Punktsystem!$B$9,0)+IF(AND(Punktsystem!$D$11&lt;&gt;"",OR('alle Spiele'!$H4='alle Spiele'!EG4,'alle Spiele'!$J4='alle Spiele'!EH4)),Punktsystem!$B$11,0)+IF(AND(Punktsystem!$D$10&lt;&gt;"",'alle Spiele'!$H4='alle Spiele'!$J4,'alle Spiele'!EG4='alle Spiele'!EH4,ABS('alle Spiele'!$H4-'alle Spiele'!EG4)=1),Punktsystem!$B$10,0),0)</f>
        <v>0</v>
      </c>
      <c r="EI4" s="223">
        <f>IF(EG4=Punktsystem!$B$5,IF(AND(Punktsystem!$I$14&lt;&gt;"",'alle Spiele'!$H4+'alle Spiele'!$J4&gt;Punktsystem!$D$14),('alle Spiele'!$H4+'alle Spiele'!$J4-Punktsystem!$D$14)*Punktsystem!$F$14,0)+IF(AND(Punktsystem!$I$15&lt;&gt;"",ABS('alle Spiele'!$H4-'alle Spiele'!$J4)&gt;Punktsystem!$D$15),(ABS('alle Spiele'!$H4-'alle Spiele'!$J4)-Punktsystem!$D$15)*Punktsystem!$F$15,0),0)</f>
        <v>0</v>
      </c>
    </row>
    <row r="5" spans="1:139">
      <c r="A5"/>
      <c r="B5"/>
      <c r="C5"/>
      <c r="D5"/>
      <c r="E5"/>
      <c r="F5"/>
      <c r="G5"/>
      <c r="H5"/>
      <c r="J5"/>
      <c r="K5"/>
      <c r="L5"/>
      <c r="M5"/>
      <c r="N5"/>
      <c r="O5"/>
      <c r="P5"/>
      <c r="Q5"/>
      <c r="T5" s="226">
        <f>IF(OR('alle Spiele'!T5="",'alle Spiele'!U5="",'alle Spiele'!$K5="x"),0,IF(AND('alle Spiele'!$H5='alle Spiele'!T5,'alle Spiele'!$J5='alle Spiele'!U5),Punktsystem!$B$5,IF(OR(AND('alle Spiele'!$H5-'alle Spiele'!$J5&lt;0,'alle Spiele'!T5-'alle Spiele'!U5&lt;0),AND('alle Spiele'!$H5-'alle Spiele'!$J5&gt;0,'alle Spiele'!T5-'alle Spiele'!U5&gt;0),AND('alle Spiele'!$H5-'alle Spiele'!$J5=0,'alle Spiele'!T5-'alle Spiele'!U5=0)),Punktsystem!$B$6,0)))</f>
        <v>1</v>
      </c>
      <c r="U5" s="222">
        <f>IF(T5=Punktsystem!$B$6,IF(AND(Punktsystem!$D$9&lt;&gt;"",'alle Spiele'!$H5-'alle Spiele'!$J5='alle Spiele'!T5-'alle Spiele'!U5,'alle Spiele'!$H5&lt;&gt;'alle Spiele'!$J5),Punktsystem!$B$9,0)+IF(AND(Punktsystem!$D$11&lt;&gt;"",OR('alle Spiele'!$H5='alle Spiele'!T5,'alle Spiele'!$J5='alle Spiele'!U5)),Punktsystem!$B$11,0)+IF(AND(Punktsystem!$D$10&lt;&gt;"",'alle Spiele'!$H5='alle Spiele'!$J5,'alle Spiele'!T5='alle Spiele'!U5,ABS('alle Spiele'!$H5-'alle Spiele'!T5)=1),Punktsystem!$B$10,0),0)</f>
        <v>0.5</v>
      </c>
      <c r="V5" s="223">
        <f>IF(T5=Punktsystem!$B$5,IF(AND(Punktsystem!$I$14&lt;&gt;"",'alle Spiele'!$H5+'alle Spiele'!$J5&gt;Punktsystem!$D$14),('alle Spiele'!$H5+'alle Spiele'!$J5-Punktsystem!$D$14)*Punktsystem!$F$14,0)+IF(AND(Punktsystem!$I$15&lt;&gt;"",ABS('alle Spiele'!$H5-'alle Spiele'!$J5)&gt;Punktsystem!$D$15),(ABS('alle Spiele'!$H5-'alle Spiele'!$J5)-Punktsystem!$D$15)*Punktsystem!$F$15,0),0)</f>
        <v>0</v>
      </c>
      <c r="W5" s="226">
        <f>IF(OR('alle Spiele'!W5="",'alle Spiele'!X5="",'alle Spiele'!$K5="x"),0,IF(AND('alle Spiele'!$H5='alle Spiele'!W5,'alle Spiele'!$J5='alle Spiele'!X5),Punktsystem!$B$5,IF(OR(AND('alle Spiele'!$H5-'alle Spiele'!$J5&lt;0,'alle Spiele'!W5-'alle Spiele'!X5&lt;0),AND('alle Spiele'!$H5-'alle Spiele'!$J5&gt;0,'alle Spiele'!W5-'alle Spiele'!X5&gt;0),AND('alle Spiele'!$H5-'alle Spiele'!$J5=0,'alle Spiele'!W5-'alle Spiele'!X5=0)),Punktsystem!$B$6,0)))</f>
        <v>0</v>
      </c>
      <c r="X5" s="222">
        <f>IF(W5=Punktsystem!$B$6,IF(AND(Punktsystem!$D$9&lt;&gt;"",'alle Spiele'!$H5-'alle Spiele'!$J5='alle Spiele'!W5-'alle Spiele'!X5,'alle Spiele'!$H5&lt;&gt;'alle Spiele'!$J5),Punktsystem!$B$9,0)+IF(AND(Punktsystem!$D$11&lt;&gt;"",OR('alle Spiele'!$H5='alle Spiele'!W5,'alle Spiele'!$J5='alle Spiele'!X5)),Punktsystem!$B$11,0)+IF(AND(Punktsystem!$D$10&lt;&gt;"",'alle Spiele'!$H5='alle Spiele'!$J5,'alle Spiele'!W5='alle Spiele'!X5,ABS('alle Spiele'!$H5-'alle Spiele'!W5)=1),Punktsystem!$B$10,0),0)</f>
        <v>0</v>
      </c>
      <c r="Y5" s="223">
        <f>IF(W5=Punktsystem!$B$5,IF(AND(Punktsystem!$I$14&lt;&gt;"",'alle Spiele'!$H5+'alle Spiele'!$J5&gt;Punktsystem!$D$14),('alle Spiele'!$H5+'alle Spiele'!$J5-Punktsystem!$D$14)*Punktsystem!$F$14,0)+IF(AND(Punktsystem!$I$15&lt;&gt;"",ABS('alle Spiele'!$H5-'alle Spiele'!$J5)&gt;Punktsystem!$D$15),(ABS('alle Spiele'!$H5-'alle Spiele'!$J5)-Punktsystem!$D$15)*Punktsystem!$F$15,0),0)</f>
        <v>0</v>
      </c>
      <c r="Z5" s="226">
        <f>IF(OR('alle Spiele'!Z5="",'alle Spiele'!AA5="",'alle Spiele'!$K5="x"),0,IF(AND('alle Spiele'!$H5='alle Spiele'!Z5,'alle Spiele'!$J5='alle Spiele'!AA5),Punktsystem!$B$5,IF(OR(AND('alle Spiele'!$H5-'alle Spiele'!$J5&lt;0,'alle Spiele'!Z5-'alle Spiele'!AA5&lt;0),AND('alle Spiele'!$H5-'alle Spiele'!$J5&gt;0,'alle Spiele'!Z5-'alle Spiele'!AA5&gt;0),AND('alle Spiele'!$H5-'alle Spiele'!$J5=0,'alle Spiele'!Z5-'alle Spiele'!AA5=0)),Punktsystem!$B$6,0)))</f>
        <v>0</v>
      </c>
      <c r="AA5" s="222">
        <f>IF(Z5=Punktsystem!$B$6,IF(AND(Punktsystem!$D$9&lt;&gt;"",'alle Spiele'!$H5-'alle Spiele'!$J5='alle Spiele'!Z5-'alle Spiele'!AA5,'alle Spiele'!$H5&lt;&gt;'alle Spiele'!$J5),Punktsystem!$B$9,0)+IF(AND(Punktsystem!$D$11&lt;&gt;"",OR('alle Spiele'!$H5='alle Spiele'!Z5,'alle Spiele'!$J5='alle Spiele'!AA5)),Punktsystem!$B$11,0)+IF(AND(Punktsystem!$D$10&lt;&gt;"",'alle Spiele'!$H5='alle Spiele'!$J5,'alle Spiele'!Z5='alle Spiele'!AA5,ABS('alle Spiele'!$H5-'alle Spiele'!Z5)=1),Punktsystem!$B$10,0),0)</f>
        <v>0</v>
      </c>
      <c r="AB5" s="223">
        <f>IF(Z5=Punktsystem!$B$5,IF(AND(Punktsystem!$I$14&lt;&gt;"",'alle Spiele'!$H5+'alle Spiele'!$J5&gt;Punktsystem!$D$14),('alle Spiele'!$H5+'alle Spiele'!$J5-Punktsystem!$D$14)*Punktsystem!$F$14,0)+IF(AND(Punktsystem!$I$15&lt;&gt;"",ABS('alle Spiele'!$H5-'alle Spiele'!$J5)&gt;Punktsystem!$D$15),(ABS('alle Spiele'!$H5-'alle Spiele'!$J5)-Punktsystem!$D$15)*Punktsystem!$F$15,0),0)</f>
        <v>0</v>
      </c>
      <c r="AC5" s="226">
        <f>IF(OR('alle Spiele'!AC5="",'alle Spiele'!AD5="",'alle Spiele'!$K5="x"),0,IF(AND('alle Spiele'!$H5='alle Spiele'!AC5,'alle Spiele'!$J5='alle Spiele'!AD5),Punktsystem!$B$5,IF(OR(AND('alle Spiele'!$H5-'alle Spiele'!$J5&lt;0,'alle Spiele'!AC5-'alle Spiele'!AD5&lt;0),AND('alle Spiele'!$H5-'alle Spiele'!$J5&gt;0,'alle Spiele'!AC5-'alle Spiele'!AD5&gt;0),AND('alle Spiele'!$H5-'alle Spiele'!$J5=0,'alle Spiele'!AC5-'alle Spiele'!AD5=0)),Punktsystem!$B$6,0)))</f>
        <v>0</v>
      </c>
      <c r="AD5" s="222">
        <f>IF(AC5=Punktsystem!$B$6,IF(AND(Punktsystem!$D$9&lt;&gt;"",'alle Spiele'!$H5-'alle Spiele'!$J5='alle Spiele'!AC5-'alle Spiele'!AD5,'alle Spiele'!$H5&lt;&gt;'alle Spiele'!$J5),Punktsystem!$B$9,0)+IF(AND(Punktsystem!$D$11&lt;&gt;"",OR('alle Spiele'!$H5='alle Spiele'!AC5,'alle Spiele'!$J5='alle Spiele'!AD5)),Punktsystem!$B$11,0)+IF(AND(Punktsystem!$D$10&lt;&gt;"",'alle Spiele'!$H5='alle Spiele'!$J5,'alle Spiele'!AC5='alle Spiele'!AD5,ABS('alle Spiele'!$H5-'alle Spiele'!AC5)=1),Punktsystem!$B$10,0),0)</f>
        <v>0</v>
      </c>
      <c r="AE5" s="223">
        <f>IF(AC5=Punktsystem!$B$5,IF(AND(Punktsystem!$I$14&lt;&gt;"",'alle Spiele'!$H5+'alle Spiele'!$J5&gt;Punktsystem!$D$14),('alle Spiele'!$H5+'alle Spiele'!$J5-Punktsystem!$D$14)*Punktsystem!$F$14,0)+IF(AND(Punktsystem!$I$15&lt;&gt;"",ABS('alle Spiele'!$H5-'alle Spiele'!$J5)&gt;Punktsystem!$D$15),(ABS('alle Spiele'!$H5-'alle Spiele'!$J5)-Punktsystem!$D$15)*Punktsystem!$F$15,0),0)</f>
        <v>0</v>
      </c>
      <c r="AF5" s="226">
        <f>IF(OR('alle Spiele'!AF5="",'alle Spiele'!AG5="",'alle Spiele'!$K5="x"),0,IF(AND('alle Spiele'!$H5='alle Spiele'!AF5,'alle Spiele'!$J5='alle Spiele'!AG5),Punktsystem!$B$5,IF(OR(AND('alle Spiele'!$H5-'alle Spiele'!$J5&lt;0,'alle Spiele'!AF5-'alle Spiele'!AG5&lt;0),AND('alle Spiele'!$H5-'alle Spiele'!$J5&gt;0,'alle Spiele'!AF5-'alle Spiele'!AG5&gt;0),AND('alle Spiele'!$H5-'alle Spiele'!$J5=0,'alle Spiele'!AF5-'alle Spiele'!AG5=0)),Punktsystem!$B$6,0)))</f>
        <v>0</v>
      </c>
      <c r="AG5" s="222">
        <f>IF(AF5=Punktsystem!$B$6,IF(AND(Punktsystem!$D$9&lt;&gt;"",'alle Spiele'!$H5-'alle Spiele'!$J5='alle Spiele'!AF5-'alle Spiele'!AG5,'alle Spiele'!$H5&lt;&gt;'alle Spiele'!$J5),Punktsystem!$B$9,0)+IF(AND(Punktsystem!$D$11&lt;&gt;"",OR('alle Spiele'!$H5='alle Spiele'!AF5,'alle Spiele'!$J5='alle Spiele'!AG5)),Punktsystem!$B$11,0)+IF(AND(Punktsystem!$D$10&lt;&gt;"",'alle Spiele'!$H5='alle Spiele'!$J5,'alle Spiele'!AF5='alle Spiele'!AG5,ABS('alle Spiele'!$H5-'alle Spiele'!AF5)=1),Punktsystem!$B$10,0),0)</f>
        <v>0</v>
      </c>
      <c r="AH5" s="223">
        <f>IF(AF5=Punktsystem!$B$5,IF(AND(Punktsystem!$I$14&lt;&gt;"",'alle Spiele'!$H5+'alle Spiele'!$J5&gt;Punktsystem!$D$14),('alle Spiele'!$H5+'alle Spiele'!$J5-Punktsystem!$D$14)*Punktsystem!$F$14,0)+IF(AND(Punktsystem!$I$15&lt;&gt;"",ABS('alle Spiele'!$H5-'alle Spiele'!$J5)&gt;Punktsystem!$D$15),(ABS('alle Spiele'!$H5-'alle Spiele'!$J5)-Punktsystem!$D$15)*Punktsystem!$F$15,0),0)</f>
        <v>0</v>
      </c>
      <c r="AI5" s="226">
        <f>IF(OR('alle Spiele'!AI5="",'alle Spiele'!AJ5="",'alle Spiele'!$K5="x"),0,IF(AND('alle Spiele'!$H5='alle Spiele'!AI5,'alle Spiele'!$J5='alle Spiele'!AJ5),Punktsystem!$B$5,IF(OR(AND('alle Spiele'!$H5-'alle Spiele'!$J5&lt;0,'alle Spiele'!AI5-'alle Spiele'!AJ5&lt;0),AND('alle Spiele'!$H5-'alle Spiele'!$J5&gt;0,'alle Spiele'!AI5-'alle Spiele'!AJ5&gt;0),AND('alle Spiele'!$H5-'alle Spiele'!$J5=0,'alle Spiele'!AI5-'alle Spiele'!AJ5=0)),Punktsystem!$B$6,0)))</f>
        <v>0</v>
      </c>
      <c r="AJ5" s="222">
        <f>IF(AI5=Punktsystem!$B$6,IF(AND(Punktsystem!$D$9&lt;&gt;"",'alle Spiele'!$H5-'alle Spiele'!$J5='alle Spiele'!AI5-'alle Spiele'!AJ5,'alle Spiele'!$H5&lt;&gt;'alle Spiele'!$J5),Punktsystem!$B$9,0)+IF(AND(Punktsystem!$D$11&lt;&gt;"",OR('alle Spiele'!$H5='alle Spiele'!AI5,'alle Spiele'!$J5='alle Spiele'!AJ5)),Punktsystem!$B$11,0)+IF(AND(Punktsystem!$D$10&lt;&gt;"",'alle Spiele'!$H5='alle Spiele'!$J5,'alle Spiele'!AI5='alle Spiele'!AJ5,ABS('alle Spiele'!$H5-'alle Spiele'!AI5)=1),Punktsystem!$B$10,0),0)</f>
        <v>0</v>
      </c>
      <c r="AK5" s="223">
        <f>IF(AI5=Punktsystem!$B$5,IF(AND(Punktsystem!$I$14&lt;&gt;"",'alle Spiele'!$H5+'alle Spiele'!$J5&gt;Punktsystem!$D$14),('alle Spiele'!$H5+'alle Spiele'!$J5-Punktsystem!$D$14)*Punktsystem!$F$14,0)+IF(AND(Punktsystem!$I$15&lt;&gt;"",ABS('alle Spiele'!$H5-'alle Spiele'!$J5)&gt;Punktsystem!$D$15),(ABS('alle Spiele'!$H5-'alle Spiele'!$J5)-Punktsystem!$D$15)*Punktsystem!$F$15,0),0)</f>
        <v>0</v>
      </c>
      <c r="AL5" s="226">
        <f>IF(OR('alle Spiele'!AL5="",'alle Spiele'!AM5="",'alle Spiele'!$K5="x"),0,IF(AND('alle Spiele'!$H5='alle Spiele'!AL5,'alle Spiele'!$J5='alle Spiele'!AM5),Punktsystem!$B$5,IF(OR(AND('alle Spiele'!$H5-'alle Spiele'!$J5&lt;0,'alle Spiele'!AL5-'alle Spiele'!AM5&lt;0),AND('alle Spiele'!$H5-'alle Spiele'!$J5&gt;0,'alle Spiele'!AL5-'alle Spiele'!AM5&gt;0),AND('alle Spiele'!$H5-'alle Spiele'!$J5=0,'alle Spiele'!AL5-'alle Spiele'!AM5=0)),Punktsystem!$B$6,0)))</f>
        <v>0</v>
      </c>
      <c r="AM5" s="222">
        <f>IF(AL5=Punktsystem!$B$6,IF(AND(Punktsystem!$D$9&lt;&gt;"",'alle Spiele'!$H5-'alle Spiele'!$J5='alle Spiele'!AL5-'alle Spiele'!AM5,'alle Spiele'!$H5&lt;&gt;'alle Spiele'!$J5),Punktsystem!$B$9,0)+IF(AND(Punktsystem!$D$11&lt;&gt;"",OR('alle Spiele'!$H5='alle Spiele'!AL5,'alle Spiele'!$J5='alle Spiele'!AM5)),Punktsystem!$B$11,0)+IF(AND(Punktsystem!$D$10&lt;&gt;"",'alle Spiele'!$H5='alle Spiele'!$J5,'alle Spiele'!AL5='alle Spiele'!AM5,ABS('alle Spiele'!$H5-'alle Spiele'!AL5)=1),Punktsystem!$B$10,0),0)</f>
        <v>0</v>
      </c>
      <c r="AN5" s="223">
        <f>IF(AL5=Punktsystem!$B$5,IF(AND(Punktsystem!$I$14&lt;&gt;"",'alle Spiele'!$H5+'alle Spiele'!$J5&gt;Punktsystem!$D$14),('alle Spiele'!$H5+'alle Spiele'!$J5-Punktsystem!$D$14)*Punktsystem!$F$14,0)+IF(AND(Punktsystem!$I$15&lt;&gt;"",ABS('alle Spiele'!$H5-'alle Spiele'!$J5)&gt;Punktsystem!$D$15),(ABS('alle Spiele'!$H5-'alle Spiele'!$J5)-Punktsystem!$D$15)*Punktsystem!$F$15,0),0)</f>
        <v>0</v>
      </c>
      <c r="AO5" s="226">
        <f>IF(OR('alle Spiele'!AO5="",'alle Spiele'!AP5="",'alle Spiele'!$K5="x"),0,IF(AND('alle Spiele'!$H5='alle Spiele'!AO5,'alle Spiele'!$J5='alle Spiele'!AP5),Punktsystem!$B$5,IF(OR(AND('alle Spiele'!$H5-'alle Spiele'!$J5&lt;0,'alle Spiele'!AO5-'alle Spiele'!AP5&lt;0),AND('alle Spiele'!$H5-'alle Spiele'!$J5&gt;0,'alle Spiele'!AO5-'alle Spiele'!AP5&gt;0),AND('alle Spiele'!$H5-'alle Spiele'!$J5=0,'alle Spiele'!AO5-'alle Spiele'!AP5=0)),Punktsystem!$B$6,0)))</f>
        <v>0</v>
      </c>
      <c r="AP5" s="222">
        <f>IF(AO5=Punktsystem!$B$6,IF(AND(Punktsystem!$D$9&lt;&gt;"",'alle Spiele'!$H5-'alle Spiele'!$J5='alle Spiele'!AO5-'alle Spiele'!AP5,'alle Spiele'!$H5&lt;&gt;'alle Spiele'!$J5),Punktsystem!$B$9,0)+IF(AND(Punktsystem!$D$11&lt;&gt;"",OR('alle Spiele'!$H5='alle Spiele'!AO5,'alle Spiele'!$J5='alle Spiele'!AP5)),Punktsystem!$B$11,0)+IF(AND(Punktsystem!$D$10&lt;&gt;"",'alle Spiele'!$H5='alle Spiele'!$J5,'alle Spiele'!AO5='alle Spiele'!AP5,ABS('alle Spiele'!$H5-'alle Spiele'!AO5)=1),Punktsystem!$B$10,0),0)</f>
        <v>0</v>
      </c>
      <c r="AQ5" s="223">
        <f>IF(AO5=Punktsystem!$B$5,IF(AND(Punktsystem!$I$14&lt;&gt;"",'alle Spiele'!$H5+'alle Spiele'!$J5&gt;Punktsystem!$D$14),('alle Spiele'!$H5+'alle Spiele'!$J5-Punktsystem!$D$14)*Punktsystem!$F$14,0)+IF(AND(Punktsystem!$I$15&lt;&gt;"",ABS('alle Spiele'!$H5-'alle Spiele'!$J5)&gt;Punktsystem!$D$15),(ABS('alle Spiele'!$H5-'alle Spiele'!$J5)-Punktsystem!$D$15)*Punktsystem!$F$15,0),0)</f>
        <v>0</v>
      </c>
      <c r="AR5" s="226">
        <f>IF(OR('alle Spiele'!AR5="",'alle Spiele'!AS5="",'alle Spiele'!$K5="x"),0,IF(AND('alle Spiele'!$H5='alle Spiele'!AR5,'alle Spiele'!$J5='alle Spiele'!AS5),Punktsystem!$B$5,IF(OR(AND('alle Spiele'!$H5-'alle Spiele'!$J5&lt;0,'alle Spiele'!AR5-'alle Spiele'!AS5&lt;0),AND('alle Spiele'!$H5-'alle Spiele'!$J5&gt;0,'alle Spiele'!AR5-'alle Spiele'!AS5&gt;0),AND('alle Spiele'!$H5-'alle Spiele'!$J5=0,'alle Spiele'!AR5-'alle Spiele'!AS5=0)),Punktsystem!$B$6,0)))</f>
        <v>0</v>
      </c>
      <c r="AS5" s="222">
        <f>IF(AR5=Punktsystem!$B$6,IF(AND(Punktsystem!$D$9&lt;&gt;"",'alle Spiele'!$H5-'alle Spiele'!$J5='alle Spiele'!AR5-'alle Spiele'!AS5,'alle Spiele'!$H5&lt;&gt;'alle Spiele'!$J5),Punktsystem!$B$9,0)+IF(AND(Punktsystem!$D$11&lt;&gt;"",OR('alle Spiele'!$H5='alle Spiele'!AR5,'alle Spiele'!$J5='alle Spiele'!AS5)),Punktsystem!$B$11,0)+IF(AND(Punktsystem!$D$10&lt;&gt;"",'alle Spiele'!$H5='alle Spiele'!$J5,'alle Spiele'!AR5='alle Spiele'!AS5,ABS('alle Spiele'!$H5-'alle Spiele'!AR5)=1),Punktsystem!$B$10,0),0)</f>
        <v>0</v>
      </c>
      <c r="AT5" s="223">
        <f>IF(AR5=Punktsystem!$B$5,IF(AND(Punktsystem!$I$14&lt;&gt;"",'alle Spiele'!$H5+'alle Spiele'!$J5&gt;Punktsystem!$D$14),('alle Spiele'!$H5+'alle Spiele'!$J5-Punktsystem!$D$14)*Punktsystem!$F$14,0)+IF(AND(Punktsystem!$I$15&lt;&gt;"",ABS('alle Spiele'!$H5-'alle Spiele'!$J5)&gt;Punktsystem!$D$15),(ABS('alle Spiele'!$H5-'alle Spiele'!$J5)-Punktsystem!$D$15)*Punktsystem!$F$15,0),0)</f>
        <v>0</v>
      </c>
      <c r="AU5" s="226">
        <f>IF(OR('alle Spiele'!AU5="",'alle Spiele'!AV5="",'alle Spiele'!$K5="x"),0,IF(AND('alle Spiele'!$H5='alle Spiele'!AU5,'alle Spiele'!$J5='alle Spiele'!AV5),Punktsystem!$B$5,IF(OR(AND('alle Spiele'!$H5-'alle Spiele'!$J5&lt;0,'alle Spiele'!AU5-'alle Spiele'!AV5&lt;0),AND('alle Spiele'!$H5-'alle Spiele'!$J5&gt;0,'alle Spiele'!AU5-'alle Spiele'!AV5&gt;0),AND('alle Spiele'!$H5-'alle Spiele'!$J5=0,'alle Spiele'!AU5-'alle Spiele'!AV5=0)),Punktsystem!$B$6,0)))</f>
        <v>0</v>
      </c>
      <c r="AV5" s="222">
        <f>IF(AU5=Punktsystem!$B$6,IF(AND(Punktsystem!$D$9&lt;&gt;"",'alle Spiele'!$H5-'alle Spiele'!$J5='alle Spiele'!AU5-'alle Spiele'!AV5,'alle Spiele'!$H5&lt;&gt;'alle Spiele'!$J5),Punktsystem!$B$9,0)+IF(AND(Punktsystem!$D$11&lt;&gt;"",OR('alle Spiele'!$H5='alle Spiele'!AU5,'alle Spiele'!$J5='alle Spiele'!AV5)),Punktsystem!$B$11,0)+IF(AND(Punktsystem!$D$10&lt;&gt;"",'alle Spiele'!$H5='alle Spiele'!$J5,'alle Spiele'!AU5='alle Spiele'!AV5,ABS('alle Spiele'!$H5-'alle Spiele'!AU5)=1),Punktsystem!$B$10,0),0)</f>
        <v>0</v>
      </c>
      <c r="AW5" s="223">
        <f>IF(AU5=Punktsystem!$B$5,IF(AND(Punktsystem!$I$14&lt;&gt;"",'alle Spiele'!$H5+'alle Spiele'!$J5&gt;Punktsystem!$D$14),('alle Spiele'!$H5+'alle Spiele'!$J5-Punktsystem!$D$14)*Punktsystem!$F$14,0)+IF(AND(Punktsystem!$I$15&lt;&gt;"",ABS('alle Spiele'!$H5-'alle Spiele'!$J5)&gt;Punktsystem!$D$15),(ABS('alle Spiele'!$H5-'alle Spiele'!$J5)-Punktsystem!$D$15)*Punktsystem!$F$15,0),0)</f>
        <v>0</v>
      </c>
      <c r="AX5" s="226">
        <f>IF(OR('alle Spiele'!AX5="",'alle Spiele'!AY5="",'alle Spiele'!$K5="x"),0,IF(AND('alle Spiele'!$H5='alle Spiele'!AX5,'alle Spiele'!$J5='alle Spiele'!AY5),Punktsystem!$B$5,IF(OR(AND('alle Spiele'!$H5-'alle Spiele'!$J5&lt;0,'alle Spiele'!AX5-'alle Spiele'!AY5&lt;0),AND('alle Spiele'!$H5-'alle Spiele'!$J5&gt;0,'alle Spiele'!AX5-'alle Spiele'!AY5&gt;0),AND('alle Spiele'!$H5-'alle Spiele'!$J5=0,'alle Spiele'!AX5-'alle Spiele'!AY5=0)),Punktsystem!$B$6,0)))</f>
        <v>0</v>
      </c>
      <c r="AY5" s="222">
        <f>IF(AX5=Punktsystem!$B$6,IF(AND(Punktsystem!$D$9&lt;&gt;"",'alle Spiele'!$H5-'alle Spiele'!$J5='alle Spiele'!AX5-'alle Spiele'!AY5,'alle Spiele'!$H5&lt;&gt;'alle Spiele'!$J5),Punktsystem!$B$9,0)+IF(AND(Punktsystem!$D$11&lt;&gt;"",OR('alle Spiele'!$H5='alle Spiele'!AX5,'alle Spiele'!$J5='alle Spiele'!AY5)),Punktsystem!$B$11,0)+IF(AND(Punktsystem!$D$10&lt;&gt;"",'alle Spiele'!$H5='alle Spiele'!$J5,'alle Spiele'!AX5='alle Spiele'!AY5,ABS('alle Spiele'!$H5-'alle Spiele'!AX5)=1),Punktsystem!$B$10,0),0)</f>
        <v>0</v>
      </c>
      <c r="AZ5" s="223">
        <f>IF(AX5=Punktsystem!$B$5,IF(AND(Punktsystem!$I$14&lt;&gt;"",'alle Spiele'!$H5+'alle Spiele'!$J5&gt;Punktsystem!$D$14),('alle Spiele'!$H5+'alle Spiele'!$J5-Punktsystem!$D$14)*Punktsystem!$F$14,0)+IF(AND(Punktsystem!$I$15&lt;&gt;"",ABS('alle Spiele'!$H5-'alle Spiele'!$J5)&gt;Punktsystem!$D$15),(ABS('alle Spiele'!$H5-'alle Spiele'!$J5)-Punktsystem!$D$15)*Punktsystem!$F$15,0),0)</f>
        <v>0</v>
      </c>
      <c r="BA5" s="226">
        <f>IF(OR('alle Spiele'!BA5="",'alle Spiele'!BB5="",'alle Spiele'!$K5="x"),0,IF(AND('alle Spiele'!$H5='alle Spiele'!BA5,'alle Spiele'!$J5='alle Spiele'!BB5),Punktsystem!$B$5,IF(OR(AND('alle Spiele'!$H5-'alle Spiele'!$J5&lt;0,'alle Spiele'!BA5-'alle Spiele'!BB5&lt;0),AND('alle Spiele'!$H5-'alle Spiele'!$J5&gt;0,'alle Spiele'!BA5-'alle Spiele'!BB5&gt;0),AND('alle Spiele'!$H5-'alle Spiele'!$J5=0,'alle Spiele'!BA5-'alle Spiele'!BB5=0)),Punktsystem!$B$6,0)))</f>
        <v>0</v>
      </c>
      <c r="BB5" s="222">
        <f>IF(BA5=Punktsystem!$B$6,IF(AND(Punktsystem!$D$9&lt;&gt;"",'alle Spiele'!$H5-'alle Spiele'!$J5='alle Spiele'!BA5-'alle Spiele'!BB5,'alle Spiele'!$H5&lt;&gt;'alle Spiele'!$J5),Punktsystem!$B$9,0)+IF(AND(Punktsystem!$D$11&lt;&gt;"",OR('alle Spiele'!$H5='alle Spiele'!BA5,'alle Spiele'!$J5='alle Spiele'!BB5)),Punktsystem!$B$11,0)+IF(AND(Punktsystem!$D$10&lt;&gt;"",'alle Spiele'!$H5='alle Spiele'!$J5,'alle Spiele'!BA5='alle Spiele'!BB5,ABS('alle Spiele'!$H5-'alle Spiele'!BA5)=1),Punktsystem!$B$10,0),0)</f>
        <v>0</v>
      </c>
      <c r="BC5" s="223">
        <f>IF(BA5=Punktsystem!$B$5,IF(AND(Punktsystem!$I$14&lt;&gt;"",'alle Spiele'!$H5+'alle Spiele'!$J5&gt;Punktsystem!$D$14),('alle Spiele'!$H5+'alle Spiele'!$J5-Punktsystem!$D$14)*Punktsystem!$F$14,0)+IF(AND(Punktsystem!$I$15&lt;&gt;"",ABS('alle Spiele'!$H5-'alle Spiele'!$J5)&gt;Punktsystem!$D$15),(ABS('alle Spiele'!$H5-'alle Spiele'!$J5)-Punktsystem!$D$15)*Punktsystem!$F$15,0),0)</f>
        <v>0</v>
      </c>
      <c r="BD5" s="226">
        <f>IF(OR('alle Spiele'!BD5="",'alle Spiele'!BE5="",'alle Spiele'!$K5="x"),0,IF(AND('alle Spiele'!$H5='alle Spiele'!BD5,'alle Spiele'!$J5='alle Spiele'!BE5),Punktsystem!$B$5,IF(OR(AND('alle Spiele'!$H5-'alle Spiele'!$J5&lt;0,'alle Spiele'!BD5-'alle Spiele'!BE5&lt;0),AND('alle Spiele'!$H5-'alle Spiele'!$J5&gt;0,'alle Spiele'!BD5-'alle Spiele'!BE5&gt;0),AND('alle Spiele'!$H5-'alle Spiele'!$J5=0,'alle Spiele'!BD5-'alle Spiele'!BE5=0)),Punktsystem!$B$6,0)))</f>
        <v>0</v>
      </c>
      <c r="BE5" s="222">
        <f>IF(BD5=Punktsystem!$B$6,IF(AND(Punktsystem!$D$9&lt;&gt;"",'alle Spiele'!$H5-'alle Spiele'!$J5='alle Spiele'!BD5-'alle Spiele'!BE5,'alle Spiele'!$H5&lt;&gt;'alle Spiele'!$J5),Punktsystem!$B$9,0)+IF(AND(Punktsystem!$D$11&lt;&gt;"",OR('alle Spiele'!$H5='alle Spiele'!BD5,'alle Spiele'!$J5='alle Spiele'!BE5)),Punktsystem!$B$11,0)+IF(AND(Punktsystem!$D$10&lt;&gt;"",'alle Spiele'!$H5='alle Spiele'!$J5,'alle Spiele'!BD5='alle Spiele'!BE5,ABS('alle Spiele'!$H5-'alle Spiele'!BD5)=1),Punktsystem!$B$10,0),0)</f>
        <v>0</v>
      </c>
      <c r="BF5" s="223">
        <f>IF(BD5=Punktsystem!$B$5,IF(AND(Punktsystem!$I$14&lt;&gt;"",'alle Spiele'!$H5+'alle Spiele'!$J5&gt;Punktsystem!$D$14),('alle Spiele'!$H5+'alle Spiele'!$J5-Punktsystem!$D$14)*Punktsystem!$F$14,0)+IF(AND(Punktsystem!$I$15&lt;&gt;"",ABS('alle Spiele'!$H5-'alle Spiele'!$J5)&gt;Punktsystem!$D$15),(ABS('alle Spiele'!$H5-'alle Spiele'!$J5)-Punktsystem!$D$15)*Punktsystem!$F$15,0),0)</f>
        <v>0</v>
      </c>
      <c r="BG5" s="226">
        <f>IF(OR('alle Spiele'!BG5="",'alle Spiele'!BH5="",'alle Spiele'!$K5="x"),0,IF(AND('alle Spiele'!$H5='alle Spiele'!BG5,'alle Spiele'!$J5='alle Spiele'!BH5),Punktsystem!$B$5,IF(OR(AND('alle Spiele'!$H5-'alle Spiele'!$J5&lt;0,'alle Spiele'!BG5-'alle Spiele'!BH5&lt;0),AND('alle Spiele'!$H5-'alle Spiele'!$J5&gt;0,'alle Spiele'!BG5-'alle Spiele'!BH5&gt;0),AND('alle Spiele'!$H5-'alle Spiele'!$J5=0,'alle Spiele'!BG5-'alle Spiele'!BH5=0)),Punktsystem!$B$6,0)))</f>
        <v>0</v>
      </c>
      <c r="BH5" s="222">
        <f>IF(BG5=Punktsystem!$B$6,IF(AND(Punktsystem!$D$9&lt;&gt;"",'alle Spiele'!$H5-'alle Spiele'!$J5='alle Spiele'!BG5-'alle Spiele'!BH5,'alle Spiele'!$H5&lt;&gt;'alle Spiele'!$J5),Punktsystem!$B$9,0)+IF(AND(Punktsystem!$D$11&lt;&gt;"",OR('alle Spiele'!$H5='alle Spiele'!BG5,'alle Spiele'!$J5='alle Spiele'!BH5)),Punktsystem!$B$11,0)+IF(AND(Punktsystem!$D$10&lt;&gt;"",'alle Spiele'!$H5='alle Spiele'!$J5,'alle Spiele'!BG5='alle Spiele'!BH5,ABS('alle Spiele'!$H5-'alle Spiele'!BG5)=1),Punktsystem!$B$10,0),0)</f>
        <v>0</v>
      </c>
      <c r="BI5" s="223">
        <f>IF(BG5=Punktsystem!$B$5,IF(AND(Punktsystem!$I$14&lt;&gt;"",'alle Spiele'!$H5+'alle Spiele'!$J5&gt;Punktsystem!$D$14),('alle Spiele'!$H5+'alle Spiele'!$J5-Punktsystem!$D$14)*Punktsystem!$F$14,0)+IF(AND(Punktsystem!$I$15&lt;&gt;"",ABS('alle Spiele'!$H5-'alle Spiele'!$J5)&gt;Punktsystem!$D$15),(ABS('alle Spiele'!$H5-'alle Spiele'!$J5)-Punktsystem!$D$15)*Punktsystem!$F$15,0),0)</f>
        <v>0</v>
      </c>
      <c r="BJ5" s="226">
        <f>IF(OR('alle Spiele'!BJ5="",'alle Spiele'!BK5="",'alle Spiele'!$K5="x"),0,IF(AND('alle Spiele'!$H5='alle Spiele'!BJ5,'alle Spiele'!$J5='alle Spiele'!BK5),Punktsystem!$B$5,IF(OR(AND('alle Spiele'!$H5-'alle Spiele'!$J5&lt;0,'alle Spiele'!BJ5-'alle Spiele'!BK5&lt;0),AND('alle Spiele'!$H5-'alle Spiele'!$J5&gt;0,'alle Spiele'!BJ5-'alle Spiele'!BK5&gt;0),AND('alle Spiele'!$H5-'alle Spiele'!$J5=0,'alle Spiele'!BJ5-'alle Spiele'!BK5=0)),Punktsystem!$B$6,0)))</f>
        <v>0</v>
      </c>
      <c r="BK5" s="222">
        <f>IF(BJ5=Punktsystem!$B$6,IF(AND(Punktsystem!$D$9&lt;&gt;"",'alle Spiele'!$H5-'alle Spiele'!$J5='alle Spiele'!BJ5-'alle Spiele'!BK5,'alle Spiele'!$H5&lt;&gt;'alle Spiele'!$J5),Punktsystem!$B$9,0)+IF(AND(Punktsystem!$D$11&lt;&gt;"",OR('alle Spiele'!$H5='alle Spiele'!BJ5,'alle Spiele'!$J5='alle Spiele'!BK5)),Punktsystem!$B$11,0)+IF(AND(Punktsystem!$D$10&lt;&gt;"",'alle Spiele'!$H5='alle Spiele'!$J5,'alle Spiele'!BJ5='alle Spiele'!BK5,ABS('alle Spiele'!$H5-'alle Spiele'!BJ5)=1),Punktsystem!$B$10,0),0)</f>
        <v>0</v>
      </c>
      <c r="BL5" s="223">
        <f>IF(BJ5=Punktsystem!$B$5,IF(AND(Punktsystem!$I$14&lt;&gt;"",'alle Spiele'!$H5+'alle Spiele'!$J5&gt;Punktsystem!$D$14),('alle Spiele'!$H5+'alle Spiele'!$J5-Punktsystem!$D$14)*Punktsystem!$F$14,0)+IF(AND(Punktsystem!$I$15&lt;&gt;"",ABS('alle Spiele'!$H5-'alle Spiele'!$J5)&gt;Punktsystem!$D$15),(ABS('alle Spiele'!$H5-'alle Spiele'!$J5)-Punktsystem!$D$15)*Punktsystem!$F$15,0),0)</f>
        <v>0</v>
      </c>
      <c r="BM5" s="226">
        <f>IF(OR('alle Spiele'!BM5="",'alle Spiele'!BN5="",'alle Spiele'!$K5="x"),0,IF(AND('alle Spiele'!$H5='alle Spiele'!BM5,'alle Spiele'!$J5='alle Spiele'!BN5),Punktsystem!$B$5,IF(OR(AND('alle Spiele'!$H5-'alle Spiele'!$J5&lt;0,'alle Spiele'!BM5-'alle Spiele'!BN5&lt;0),AND('alle Spiele'!$H5-'alle Spiele'!$J5&gt;0,'alle Spiele'!BM5-'alle Spiele'!BN5&gt;0),AND('alle Spiele'!$H5-'alle Spiele'!$J5=0,'alle Spiele'!BM5-'alle Spiele'!BN5=0)),Punktsystem!$B$6,0)))</f>
        <v>0</v>
      </c>
      <c r="BN5" s="222">
        <f>IF(BM5=Punktsystem!$B$6,IF(AND(Punktsystem!$D$9&lt;&gt;"",'alle Spiele'!$H5-'alle Spiele'!$J5='alle Spiele'!BM5-'alle Spiele'!BN5,'alle Spiele'!$H5&lt;&gt;'alle Spiele'!$J5),Punktsystem!$B$9,0)+IF(AND(Punktsystem!$D$11&lt;&gt;"",OR('alle Spiele'!$H5='alle Spiele'!BM5,'alle Spiele'!$J5='alle Spiele'!BN5)),Punktsystem!$B$11,0)+IF(AND(Punktsystem!$D$10&lt;&gt;"",'alle Spiele'!$H5='alle Spiele'!$J5,'alle Spiele'!BM5='alle Spiele'!BN5,ABS('alle Spiele'!$H5-'alle Spiele'!BM5)=1),Punktsystem!$B$10,0),0)</f>
        <v>0</v>
      </c>
      <c r="BO5" s="223">
        <f>IF(BM5=Punktsystem!$B$5,IF(AND(Punktsystem!$I$14&lt;&gt;"",'alle Spiele'!$H5+'alle Spiele'!$J5&gt;Punktsystem!$D$14),('alle Spiele'!$H5+'alle Spiele'!$J5-Punktsystem!$D$14)*Punktsystem!$F$14,0)+IF(AND(Punktsystem!$I$15&lt;&gt;"",ABS('alle Spiele'!$H5-'alle Spiele'!$J5)&gt;Punktsystem!$D$15),(ABS('alle Spiele'!$H5-'alle Spiele'!$J5)-Punktsystem!$D$15)*Punktsystem!$F$15,0),0)</f>
        <v>0</v>
      </c>
      <c r="BP5" s="226">
        <f>IF(OR('alle Spiele'!BP5="",'alle Spiele'!BQ5="",'alle Spiele'!$K5="x"),0,IF(AND('alle Spiele'!$H5='alle Spiele'!BP5,'alle Spiele'!$J5='alle Spiele'!BQ5),Punktsystem!$B$5,IF(OR(AND('alle Spiele'!$H5-'alle Spiele'!$J5&lt;0,'alle Spiele'!BP5-'alle Spiele'!BQ5&lt;0),AND('alle Spiele'!$H5-'alle Spiele'!$J5&gt;0,'alle Spiele'!BP5-'alle Spiele'!BQ5&gt;0),AND('alle Spiele'!$H5-'alle Spiele'!$J5=0,'alle Spiele'!BP5-'alle Spiele'!BQ5=0)),Punktsystem!$B$6,0)))</f>
        <v>0</v>
      </c>
      <c r="BQ5" s="222">
        <f>IF(BP5=Punktsystem!$B$6,IF(AND(Punktsystem!$D$9&lt;&gt;"",'alle Spiele'!$H5-'alle Spiele'!$J5='alle Spiele'!BP5-'alle Spiele'!BQ5,'alle Spiele'!$H5&lt;&gt;'alle Spiele'!$J5),Punktsystem!$B$9,0)+IF(AND(Punktsystem!$D$11&lt;&gt;"",OR('alle Spiele'!$H5='alle Spiele'!BP5,'alle Spiele'!$J5='alle Spiele'!BQ5)),Punktsystem!$B$11,0)+IF(AND(Punktsystem!$D$10&lt;&gt;"",'alle Spiele'!$H5='alle Spiele'!$J5,'alle Spiele'!BP5='alle Spiele'!BQ5,ABS('alle Spiele'!$H5-'alle Spiele'!BP5)=1),Punktsystem!$B$10,0),0)</f>
        <v>0</v>
      </c>
      <c r="BR5" s="223">
        <f>IF(BP5=Punktsystem!$B$5,IF(AND(Punktsystem!$I$14&lt;&gt;"",'alle Spiele'!$H5+'alle Spiele'!$J5&gt;Punktsystem!$D$14),('alle Spiele'!$H5+'alle Spiele'!$J5-Punktsystem!$D$14)*Punktsystem!$F$14,0)+IF(AND(Punktsystem!$I$15&lt;&gt;"",ABS('alle Spiele'!$H5-'alle Spiele'!$J5)&gt;Punktsystem!$D$15),(ABS('alle Spiele'!$H5-'alle Spiele'!$J5)-Punktsystem!$D$15)*Punktsystem!$F$15,0),0)</f>
        <v>0</v>
      </c>
      <c r="BS5" s="226">
        <f>IF(OR('alle Spiele'!BS5="",'alle Spiele'!BT5="",'alle Spiele'!$K5="x"),0,IF(AND('alle Spiele'!$H5='alle Spiele'!BS5,'alle Spiele'!$J5='alle Spiele'!BT5),Punktsystem!$B$5,IF(OR(AND('alle Spiele'!$H5-'alle Spiele'!$J5&lt;0,'alle Spiele'!BS5-'alle Spiele'!BT5&lt;0),AND('alle Spiele'!$H5-'alle Spiele'!$J5&gt;0,'alle Spiele'!BS5-'alle Spiele'!BT5&gt;0),AND('alle Spiele'!$H5-'alle Spiele'!$J5=0,'alle Spiele'!BS5-'alle Spiele'!BT5=0)),Punktsystem!$B$6,0)))</f>
        <v>0</v>
      </c>
      <c r="BT5" s="222">
        <f>IF(BS5=Punktsystem!$B$6,IF(AND(Punktsystem!$D$9&lt;&gt;"",'alle Spiele'!$H5-'alle Spiele'!$J5='alle Spiele'!BS5-'alle Spiele'!BT5,'alle Spiele'!$H5&lt;&gt;'alle Spiele'!$J5),Punktsystem!$B$9,0)+IF(AND(Punktsystem!$D$11&lt;&gt;"",OR('alle Spiele'!$H5='alle Spiele'!BS5,'alle Spiele'!$J5='alle Spiele'!BT5)),Punktsystem!$B$11,0)+IF(AND(Punktsystem!$D$10&lt;&gt;"",'alle Spiele'!$H5='alle Spiele'!$J5,'alle Spiele'!BS5='alle Spiele'!BT5,ABS('alle Spiele'!$H5-'alle Spiele'!BS5)=1),Punktsystem!$B$10,0),0)</f>
        <v>0</v>
      </c>
      <c r="BU5" s="223">
        <f>IF(BS5=Punktsystem!$B$5,IF(AND(Punktsystem!$I$14&lt;&gt;"",'alle Spiele'!$H5+'alle Spiele'!$J5&gt;Punktsystem!$D$14),('alle Spiele'!$H5+'alle Spiele'!$J5-Punktsystem!$D$14)*Punktsystem!$F$14,0)+IF(AND(Punktsystem!$I$15&lt;&gt;"",ABS('alle Spiele'!$H5-'alle Spiele'!$J5)&gt;Punktsystem!$D$15),(ABS('alle Spiele'!$H5-'alle Spiele'!$J5)-Punktsystem!$D$15)*Punktsystem!$F$15,0),0)</f>
        <v>0</v>
      </c>
      <c r="BV5" s="226">
        <f>IF(OR('alle Spiele'!BV5="",'alle Spiele'!BW5="",'alle Spiele'!$K5="x"),0,IF(AND('alle Spiele'!$H5='alle Spiele'!BV5,'alle Spiele'!$J5='alle Spiele'!BW5),Punktsystem!$B$5,IF(OR(AND('alle Spiele'!$H5-'alle Spiele'!$J5&lt;0,'alle Spiele'!BV5-'alle Spiele'!BW5&lt;0),AND('alle Spiele'!$H5-'alle Spiele'!$J5&gt;0,'alle Spiele'!BV5-'alle Spiele'!BW5&gt;0),AND('alle Spiele'!$H5-'alle Spiele'!$J5=0,'alle Spiele'!BV5-'alle Spiele'!BW5=0)),Punktsystem!$B$6,0)))</f>
        <v>0</v>
      </c>
      <c r="BW5" s="222">
        <f>IF(BV5=Punktsystem!$B$6,IF(AND(Punktsystem!$D$9&lt;&gt;"",'alle Spiele'!$H5-'alle Spiele'!$J5='alle Spiele'!BV5-'alle Spiele'!BW5,'alle Spiele'!$H5&lt;&gt;'alle Spiele'!$J5),Punktsystem!$B$9,0)+IF(AND(Punktsystem!$D$11&lt;&gt;"",OR('alle Spiele'!$H5='alle Spiele'!BV5,'alle Spiele'!$J5='alle Spiele'!BW5)),Punktsystem!$B$11,0)+IF(AND(Punktsystem!$D$10&lt;&gt;"",'alle Spiele'!$H5='alle Spiele'!$J5,'alle Spiele'!BV5='alle Spiele'!BW5,ABS('alle Spiele'!$H5-'alle Spiele'!BV5)=1),Punktsystem!$B$10,0),0)</f>
        <v>0</v>
      </c>
      <c r="BX5" s="223">
        <f>IF(BV5=Punktsystem!$B$5,IF(AND(Punktsystem!$I$14&lt;&gt;"",'alle Spiele'!$H5+'alle Spiele'!$J5&gt;Punktsystem!$D$14),('alle Spiele'!$H5+'alle Spiele'!$J5-Punktsystem!$D$14)*Punktsystem!$F$14,0)+IF(AND(Punktsystem!$I$15&lt;&gt;"",ABS('alle Spiele'!$H5-'alle Spiele'!$J5)&gt;Punktsystem!$D$15),(ABS('alle Spiele'!$H5-'alle Spiele'!$J5)-Punktsystem!$D$15)*Punktsystem!$F$15,0),0)</f>
        <v>0</v>
      </c>
      <c r="BY5" s="226">
        <f>IF(OR('alle Spiele'!BY5="",'alle Spiele'!BZ5="",'alle Spiele'!$K5="x"),0,IF(AND('alle Spiele'!$H5='alle Spiele'!BY5,'alle Spiele'!$J5='alle Spiele'!BZ5),Punktsystem!$B$5,IF(OR(AND('alle Spiele'!$H5-'alle Spiele'!$J5&lt;0,'alle Spiele'!BY5-'alle Spiele'!BZ5&lt;0),AND('alle Spiele'!$H5-'alle Spiele'!$J5&gt;0,'alle Spiele'!BY5-'alle Spiele'!BZ5&gt;0),AND('alle Spiele'!$H5-'alle Spiele'!$J5=0,'alle Spiele'!BY5-'alle Spiele'!BZ5=0)),Punktsystem!$B$6,0)))</f>
        <v>0</v>
      </c>
      <c r="BZ5" s="222">
        <f>IF(BY5=Punktsystem!$B$6,IF(AND(Punktsystem!$D$9&lt;&gt;"",'alle Spiele'!$H5-'alle Spiele'!$J5='alle Spiele'!BY5-'alle Spiele'!BZ5,'alle Spiele'!$H5&lt;&gt;'alle Spiele'!$J5),Punktsystem!$B$9,0)+IF(AND(Punktsystem!$D$11&lt;&gt;"",OR('alle Spiele'!$H5='alle Spiele'!BY5,'alle Spiele'!$J5='alle Spiele'!BZ5)),Punktsystem!$B$11,0)+IF(AND(Punktsystem!$D$10&lt;&gt;"",'alle Spiele'!$H5='alle Spiele'!$J5,'alle Spiele'!BY5='alle Spiele'!BZ5,ABS('alle Spiele'!$H5-'alle Spiele'!BY5)=1),Punktsystem!$B$10,0),0)</f>
        <v>0</v>
      </c>
      <c r="CA5" s="223">
        <f>IF(BY5=Punktsystem!$B$5,IF(AND(Punktsystem!$I$14&lt;&gt;"",'alle Spiele'!$H5+'alle Spiele'!$J5&gt;Punktsystem!$D$14),('alle Spiele'!$H5+'alle Spiele'!$J5-Punktsystem!$D$14)*Punktsystem!$F$14,0)+IF(AND(Punktsystem!$I$15&lt;&gt;"",ABS('alle Spiele'!$H5-'alle Spiele'!$J5)&gt;Punktsystem!$D$15),(ABS('alle Spiele'!$H5-'alle Spiele'!$J5)-Punktsystem!$D$15)*Punktsystem!$F$15,0),0)</f>
        <v>0</v>
      </c>
      <c r="CB5" s="226">
        <f>IF(OR('alle Spiele'!CB5="",'alle Spiele'!CC5="",'alle Spiele'!$K5="x"),0,IF(AND('alle Spiele'!$H5='alle Spiele'!CB5,'alle Spiele'!$J5='alle Spiele'!CC5),Punktsystem!$B$5,IF(OR(AND('alle Spiele'!$H5-'alle Spiele'!$J5&lt;0,'alle Spiele'!CB5-'alle Spiele'!CC5&lt;0),AND('alle Spiele'!$H5-'alle Spiele'!$J5&gt;0,'alle Spiele'!CB5-'alle Spiele'!CC5&gt;0),AND('alle Spiele'!$H5-'alle Spiele'!$J5=0,'alle Spiele'!CB5-'alle Spiele'!CC5=0)),Punktsystem!$B$6,0)))</f>
        <v>0</v>
      </c>
      <c r="CC5" s="222">
        <f>IF(CB5=Punktsystem!$B$6,IF(AND(Punktsystem!$D$9&lt;&gt;"",'alle Spiele'!$H5-'alle Spiele'!$J5='alle Spiele'!CB5-'alle Spiele'!CC5,'alle Spiele'!$H5&lt;&gt;'alle Spiele'!$J5),Punktsystem!$B$9,0)+IF(AND(Punktsystem!$D$11&lt;&gt;"",OR('alle Spiele'!$H5='alle Spiele'!CB5,'alle Spiele'!$J5='alle Spiele'!CC5)),Punktsystem!$B$11,0)+IF(AND(Punktsystem!$D$10&lt;&gt;"",'alle Spiele'!$H5='alle Spiele'!$J5,'alle Spiele'!CB5='alle Spiele'!CC5,ABS('alle Spiele'!$H5-'alle Spiele'!CB5)=1),Punktsystem!$B$10,0),0)</f>
        <v>0</v>
      </c>
      <c r="CD5" s="223">
        <f>IF(CB5=Punktsystem!$B$5,IF(AND(Punktsystem!$I$14&lt;&gt;"",'alle Spiele'!$H5+'alle Spiele'!$J5&gt;Punktsystem!$D$14),('alle Spiele'!$H5+'alle Spiele'!$J5-Punktsystem!$D$14)*Punktsystem!$F$14,0)+IF(AND(Punktsystem!$I$15&lt;&gt;"",ABS('alle Spiele'!$H5-'alle Spiele'!$J5)&gt;Punktsystem!$D$15),(ABS('alle Spiele'!$H5-'alle Spiele'!$J5)-Punktsystem!$D$15)*Punktsystem!$F$15,0),0)</f>
        <v>0</v>
      </c>
      <c r="CE5" s="226">
        <f>IF(OR('alle Spiele'!CE5="",'alle Spiele'!CF5="",'alle Spiele'!$K5="x"),0,IF(AND('alle Spiele'!$H5='alle Spiele'!CE5,'alle Spiele'!$J5='alle Spiele'!CF5),Punktsystem!$B$5,IF(OR(AND('alle Spiele'!$H5-'alle Spiele'!$J5&lt;0,'alle Spiele'!CE5-'alle Spiele'!CF5&lt;0),AND('alle Spiele'!$H5-'alle Spiele'!$J5&gt;0,'alle Spiele'!CE5-'alle Spiele'!CF5&gt;0),AND('alle Spiele'!$H5-'alle Spiele'!$J5=0,'alle Spiele'!CE5-'alle Spiele'!CF5=0)),Punktsystem!$B$6,0)))</f>
        <v>0</v>
      </c>
      <c r="CF5" s="222">
        <f>IF(CE5=Punktsystem!$B$6,IF(AND(Punktsystem!$D$9&lt;&gt;"",'alle Spiele'!$H5-'alle Spiele'!$J5='alle Spiele'!CE5-'alle Spiele'!CF5,'alle Spiele'!$H5&lt;&gt;'alle Spiele'!$J5),Punktsystem!$B$9,0)+IF(AND(Punktsystem!$D$11&lt;&gt;"",OR('alle Spiele'!$H5='alle Spiele'!CE5,'alle Spiele'!$J5='alle Spiele'!CF5)),Punktsystem!$B$11,0)+IF(AND(Punktsystem!$D$10&lt;&gt;"",'alle Spiele'!$H5='alle Spiele'!$J5,'alle Spiele'!CE5='alle Spiele'!CF5,ABS('alle Spiele'!$H5-'alle Spiele'!CE5)=1),Punktsystem!$B$10,0),0)</f>
        <v>0</v>
      </c>
      <c r="CG5" s="223">
        <f>IF(CE5=Punktsystem!$B$5,IF(AND(Punktsystem!$I$14&lt;&gt;"",'alle Spiele'!$H5+'alle Spiele'!$J5&gt;Punktsystem!$D$14),('alle Spiele'!$H5+'alle Spiele'!$J5-Punktsystem!$D$14)*Punktsystem!$F$14,0)+IF(AND(Punktsystem!$I$15&lt;&gt;"",ABS('alle Spiele'!$H5-'alle Spiele'!$J5)&gt;Punktsystem!$D$15),(ABS('alle Spiele'!$H5-'alle Spiele'!$J5)-Punktsystem!$D$15)*Punktsystem!$F$15,0),0)</f>
        <v>0</v>
      </c>
      <c r="CH5" s="226">
        <f>IF(OR('alle Spiele'!CH5="",'alle Spiele'!CI5="",'alle Spiele'!$K5="x"),0,IF(AND('alle Spiele'!$H5='alle Spiele'!CH5,'alle Spiele'!$J5='alle Spiele'!CI5),Punktsystem!$B$5,IF(OR(AND('alle Spiele'!$H5-'alle Spiele'!$J5&lt;0,'alle Spiele'!CH5-'alle Spiele'!CI5&lt;0),AND('alle Spiele'!$H5-'alle Spiele'!$J5&gt;0,'alle Spiele'!CH5-'alle Spiele'!CI5&gt;0),AND('alle Spiele'!$H5-'alle Spiele'!$J5=0,'alle Spiele'!CH5-'alle Spiele'!CI5=0)),Punktsystem!$B$6,0)))</f>
        <v>0</v>
      </c>
      <c r="CI5" s="222">
        <f>IF(CH5=Punktsystem!$B$6,IF(AND(Punktsystem!$D$9&lt;&gt;"",'alle Spiele'!$H5-'alle Spiele'!$J5='alle Spiele'!CH5-'alle Spiele'!CI5,'alle Spiele'!$H5&lt;&gt;'alle Spiele'!$J5),Punktsystem!$B$9,0)+IF(AND(Punktsystem!$D$11&lt;&gt;"",OR('alle Spiele'!$H5='alle Spiele'!CH5,'alle Spiele'!$J5='alle Spiele'!CI5)),Punktsystem!$B$11,0)+IF(AND(Punktsystem!$D$10&lt;&gt;"",'alle Spiele'!$H5='alle Spiele'!$J5,'alle Spiele'!CH5='alle Spiele'!CI5,ABS('alle Spiele'!$H5-'alle Spiele'!CH5)=1),Punktsystem!$B$10,0),0)</f>
        <v>0</v>
      </c>
      <c r="CJ5" s="223">
        <f>IF(CH5=Punktsystem!$B$5,IF(AND(Punktsystem!$I$14&lt;&gt;"",'alle Spiele'!$H5+'alle Spiele'!$J5&gt;Punktsystem!$D$14),('alle Spiele'!$H5+'alle Spiele'!$J5-Punktsystem!$D$14)*Punktsystem!$F$14,0)+IF(AND(Punktsystem!$I$15&lt;&gt;"",ABS('alle Spiele'!$H5-'alle Spiele'!$J5)&gt;Punktsystem!$D$15),(ABS('alle Spiele'!$H5-'alle Spiele'!$J5)-Punktsystem!$D$15)*Punktsystem!$F$15,0),0)</f>
        <v>0</v>
      </c>
      <c r="CK5" s="226">
        <f>IF(OR('alle Spiele'!CK5="",'alle Spiele'!CL5="",'alle Spiele'!$K5="x"),0,IF(AND('alle Spiele'!$H5='alle Spiele'!CK5,'alle Spiele'!$J5='alle Spiele'!CL5),Punktsystem!$B$5,IF(OR(AND('alle Spiele'!$H5-'alle Spiele'!$J5&lt;0,'alle Spiele'!CK5-'alle Spiele'!CL5&lt;0),AND('alle Spiele'!$H5-'alle Spiele'!$J5&gt;0,'alle Spiele'!CK5-'alle Spiele'!CL5&gt;0),AND('alle Spiele'!$H5-'alle Spiele'!$J5=0,'alle Spiele'!CK5-'alle Spiele'!CL5=0)),Punktsystem!$B$6,0)))</f>
        <v>0</v>
      </c>
      <c r="CL5" s="222">
        <f>IF(CK5=Punktsystem!$B$6,IF(AND(Punktsystem!$D$9&lt;&gt;"",'alle Spiele'!$H5-'alle Spiele'!$J5='alle Spiele'!CK5-'alle Spiele'!CL5,'alle Spiele'!$H5&lt;&gt;'alle Spiele'!$J5),Punktsystem!$B$9,0)+IF(AND(Punktsystem!$D$11&lt;&gt;"",OR('alle Spiele'!$H5='alle Spiele'!CK5,'alle Spiele'!$J5='alle Spiele'!CL5)),Punktsystem!$B$11,0)+IF(AND(Punktsystem!$D$10&lt;&gt;"",'alle Spiele'!$H5='alle Spiele'!$J5,'alle Spiele'!CK5='alle Spiele'!CL5,ABS('alle Spiele'!$H5-'alle Spiele'!CK5)=1),Punktsystem!$B$10,0),0)</f>
        <v>0</v>
      </c>
      <c r="CM5" s="223">
        <f>IF(CK5=Punktsystem!$B$5,IF(AND(Punktsystem!$I$14&lt;&gt;"",'alle Spiele'!$H5+'alle Spiele'!$J5&gt;Punktsystem!$D$14),('alle Spiele'!$H5+'alle Spiele'!$J5-Punktsystem!$D$14)*Punktsystem!$F$14,0)+IF(AND(Punktsystem!$I$15&lt;&gt;"",ABS('alle Spiele'!$H5-'alle Spiele'!$J5)&gt;Punktsystem!$D$15),(ABS('alle Spiele'!$H5-'alle Spiele'!$J5)-Punktsystem!$D$15)*Punktsystem!$F$15,0),0)</f>
        <v>0</v>
      </c>
      <c r="CN5" s="226">
        <f>IF(OR('alle Spiele'!CN5="",'alle Spiele'!CO5="",'alle Spiele'!$K5="x"),0,IF(AND('alle Spiele'!$H5='alle Spiele'!CN5,'alle Spiele'!$J5='alle Spiele'!CO5),Punktsystem!$B$5,IF(OR(AND('alle Spiele'!$H5-'alle Spiele'!$J5&lt;0,'alle Spiele'!CN5-'alle Spiele'!CO5&lt;0),AND('alle Spiele'!$H5-'alle Spiele'!$J5&gt;0,'alle Spiele'!CN5-'alle Spiele'!CO5&gt;0),AND('alle Spiele'!$H5-'alle Spiele'!$J5=0,'alle Spiele'!CN5-'alle Spiele'!CO5=0)),Punktsystem!$B$6,0)))</f>
        <v>0</v>
      </c>
      <c r="CO5" s="222">
        <f>IF(CN5=Punktsystem!$B$6,IF(AND(Punktsystem!$D$9&lt;&gt;"",'alle Spiele'!$H5-'alle Spiele'!$J5='alle Spiele'!CN5-'alle Spiele'!CO5,'alle Spiele'!$H5&lt;&gt;'alle Spiele'!$J5),Punktsystem!$B$9,0)+IF(AND(Punktsystem!$D$11&lt;&gt;"",OR('alle Spiele'!$H5='alle Spiele'!CN5,'alle Spiele'!$J5='alle Spiele'!CO5)),Punktsystem!$B$11,0)+IF(AND(Punktsystem!$D$10&lt;&gt;"",'alle Spiele'!$H5='alle Spiele'!$J5,'alle Spiele'!CN5='alle Spiele'!CO5,ABS('alle Spiele'!$H5-'alle Spiele'!CN5)=1),Punktsystem!$B$10,0),0)</f>
        <v>0</v>
      </c>
      <c r="CP5" s="223">
        <f>IF(CN5=Punktsystem!$B$5,IF(AND(Punktsystem!$I$14&lt;&gt;"",'alle Spiele'!$H5+'alle Spiele'!$J5&gt;Punktsystem!$D$14),('alle Spiele'!$H5+'alle Spiele'!$J5-Punktsystem!$D$14)*Punktsystem!$F$14,0)+IF(AND(Punktsystem!$I$15&lt;&gt;"",ABS('alle Spiele'!$H5-'alle Spiele'!$J5)&gt;Punktsystem!$D$15),(ABS('alle Spiele'!$H5-'alle Spiele'!$J5)-Punktsystem!$D$15)*Punktsystem!$F$15,0),0)</f>
        <v>0</v>
      </c>
      <c r="CQ5" s="226">
        <f>IF(OR('alle Spiele'!CQ5="",'alle Spiele'!CR5="",'alle Spiele'!$K5="x"),0,IF(AND('alle Spiele'!$H5='alle Spiele'!CQ5,'alle Spiele'!$J5='alle Spiele'!CR5),Punktsystem!$B$5,IF(OR(AND('alle Spiele'!$H5-'alle Spiele'!$J5&lt;0,'alle Spiele'!CQ5-'alle Spiele'!CR5&lt;0),AND('alle Spiele'!$H5-'alle Spiele'!$J5&gt;0,'alle Spiele'!CQ5-'alle Spiele'!CR5&gt;0),AND('alle Spiele'!$H5-'alle Spiele'!$J5=0,'alle Spiele'!CQ5-'alle Spiele'!CR5=0)),Punktsystem!$B$6,0)))</f>
        <v>0</v>
      </c>
      <c r="CR5" s="222">
        <f>IF(CQ5=Punktsystem!$B$6,IF(AND(Punktsystem!$D$9&lt;&gt;"",'alle Spiele'!$H5-'alle Spiele'!$J5='alle Spiele'!CQ5-'alle Spiele'!CR5,'alle Spiele'!$H5&lt;&gt;'alle Spiele'!$J5),Punktsystem!$B$9,0)+IF(AND(Punktsystem!$D$11&lt;&gt;"",OR('alle Spiele'!$H5='alle Spiele'!CQ5,'alle Spiele'!$J5='alle Spiele'!CR5)),Punktsystem!$B$11,0)+IF(AND(Punktsystem!$D$10&lt;&gt;"",'alle Spiele'!$H5='alle Spiele'!$J5,'alle Spiele'!CQ5='alle Spiele'!CR5,ABS('alle Spiele'!$H5-'alle Spiele'!CQ5)=1),Punktsystem!$B$10,0),0)</f>
        <v>0</v>
      </c>
      <c r="CS5" s="223">
        <f>IF(CQ5=Punktsystem!$B$5,IF(AND(Punktsystem!$I$14&lt;&gt;"",'alle Spiele'!$H5+'alle Spiele'!$J5&gt;Punktsystem!$D$14),('alle Spiele'!$H5+'alle Spiele'!$J5-Punktsystem!$D$14)*Punktsystem!$F$14,0)+IF(AND(Punktsystem!$I$15&lt;&gt;"",ABS('alle Spiele'!$H5-'alle Spiele'!$J5)&gt;Punktsystem!$D$15),(ABS('alle Spiele'!$H5-'alle Spiele'!$J5)-Punktsystem!$D$15)*Punktsystem!$F$15,0),0)</f>
        <v>0</v>
      </c>
      <c r="CT5" s="226">
        <f>IF(OR('alle Spiele'!CT5="",'alle Spiele'!CU5="",'alle Spiele'!$K5="x"),0,IF(AND('alle Spiele'!$H5='alle Spiele'!CT5,'alle Spiele'!$J5='alle Spiele'!CU5),Punktsystem!$B$5,IF(OR(AND('alle Spiele'!$H5-'alle Spiele'!$J5&lt;0,'alle Spiele'!CT5-'alle Spiele'!CU5&lt;0),AND('alle Spiele'!$H5-'alle Spiele'!$J5&gt;0,'alle Spiele'!CT5-'alle Spiele'!CU5&gt;0),AND('alle Spiele'!$H5-'alle Spiele'!$J5=0,'alle Spiele'!CT5-'alle Spiele'!CU5=0)),Punktsystem!$B$6,0)))</f>
        <v>0</v>
      </c>
      <c r="CU5" s="222">
        <f>IF(CT5=Punktsystem!$B$6,IF(AND(Punktsystem!$D$9&lt;&gt;"",'alle Spiele'!$H5-'alle Spiele'!$J5='alle Spiele'!CT5-'alle Spiele'!CU5,'alle Spiele'!$H5&lt;&gt;'alle Spiele'!$J5),Punktsystem!$B$9,0)+IF(AND(Punktsystem!$D$11&lt;&gt;"",OR('alle Spiele'!$H5='alle Spiele'!CT5,'alle Spiele'!$J5='alle Spiele'!CU5)),Punktsystem!$B$11,0)+IF(AND(Punktsystem!$D$10&lt;&gt;"",'alle Spiele'!$H5='alle Spiele'!$J5,'alle Spiele'!CT5='alle Spiele'!CU5,ABS('alle Spiele'!$H5-'alle Spiele'!CT5)=1),Punktsystem!$B$10,0),0)</f>
        <v>0</v>
      </c>
      <c r="CV5" s="223">
        <f>IF(CT5=Punktsystem!$B$5,IF(AND(Punktsystem!$I$14&lt;&gt;"",'alle Spiele'!$H5+'alle Spiele'!$J5&gt;Punktsystem!$D$14),('alle Spiele'!$H5+'alle Spiele'!$J5-Punktsystem!$D$14)*Punktsystem!$F$14,0)+IF(AND(Punktsystem!$I$15&lt;&gt;"",ABS('alle Spiele'!$H5-'alle Spiele'!$J5)&gt;Punktsystem!$D$15),(ABS('alle Spiele'!$H5-'alle Spiele'!$J5)-Punktsystem!$D$15)*Punktsystem!$F$15,0),0)</f>
        <v>0</v>
      </c>
      <c r="CW5" s="226">
        <f>IF(OR('alle Spiele'!CW5="",'alle Spiele'!CX5="",'alle Spiele'!$K5="x"),0,IF(AND('alle Spiele'!$H5='alle Spiele'!CW5,'alle Spiele'!$J5='alle Spiele'!CX5),Punktsystem!$B$5,IF(OR(AND('alle Spiele'!$H5-'alle Spiele'!$J5&lt;0,'alle Spiele'!CW5-'alle Spiele'!CX5&lt;0),AND('alle Spiele'!$H5-'alle Spiele'!$J5&gt;0,'alle Spiele'!CW5-'alle Spiele'!CX5&gt;0),AND('alle Spiele'!$H5-'alle Spiele'!$J5=0,'alle Spiele'!CW5-'alle Spiele'!CX5=0)),Punktsystem!$B$6,0)))</f>
        <v>0</v>
      </c>
      <c r="CX5" s="222">
        <f>IF(CW5=Punktsystem!$B$6,IF(AND(Punktsystem!$D$9&lt;&gt;"",'alle Spiele'!$H5-'alle Spiele'!$J5='alle Spiele'!CW5-'alle Spiele'!CX5,'alle Spiele'!$H5&lt;&gt;'alle Spiele'!$J5),Punktsystem!$B$9,0)+IF(AND(Punktsystem!$D$11&lt;&gt;"",OR('alle Spiele'!$H5='alle Spiele'!CW5,'alle Spiele'!$J5='alle Spiele'!CX5)),Punktsystem!$B$11,0)+IF(AND(Punktsystem!$D$10&lt;&gt;"",'alle Spiele'!$H5='alle Spiele'!$J5,'alle Spiele'!CW5='alle Spiele'!CX5,ABS('alle Spiele'!$H5-'alle Spiele'!CW5)=1),Punktsystem!$B$10,0),0)</f>
        <v>0</v>
      </c>
      <c r="CY5" s="223">
        <f>IF(CW5=Punktsystem!$B$5,IF(AND(Punktsystem!$I$14&lt;&gt;"",'alle Spiele'!$H5+'alle Spiele'!$J5&gt;Punktsystem!$D$14),('alle Spiele'!$H5+'alle Spiele'!$J5-Punktsystem!$D$14)*Punktsystem!$F$14,0)+IF(AND(Punktsystem!$I$15&lt;&gt;"",ABS('alle Spiele'!$H5-'alle Spiele'!$J5)&gt;Punktsystem!$D$15),(ABS('alle Spiele'!$H5-'alle Spiele'!$J5)-Punktsystem!$D$15)*Punktsystem!$F$15,0),0)</f>
        <v>0</v>
      </c>
      <c r="CZ5" s="226">
        <f>IF(OR('alle Spiele'!CZ5="",'alle Spiele'!DA5="",'alle Spiele'!$K5="x"),0,IF(AND('alle Spiele'!$H5='alle Spiele'!CZ5,'alle Spiele'!$J5='alle Spiele'!DA5),Punktsystem!$B$5,IF(OR(AND('alle Spiele'!$H5-'alle Spiele'!$J5&lt;0,'alle Spiele'!CZ5-'alle Spiele'!DA5&lt;0),AND('alle Spiele'!$H5-'alle Spiele'!$J5&gt;0,'alle Spiele'!CZ5-'alle Spiele'!DA5&gt;0),AND('alle Spiele'!$H5-'alle Spiele'!$J5=0,'alle Spiele'!CZ5-'alle Spiele'!DA5=0)),Punktsystem!$B$6,0)))</f>
        <v>0</v>
      </c>
      <c r="DA5" s="222">
        <f>IF(CZ5=Punktsystem!$B$6,IF(AND(Punktsystem!$D$9&lt;&gt;"",'alle Spiele'!$H5-'alle Spiele'!$J5='alle Spiele'!CZ5-'alle Spiele'!DA5,'alle Spiele'!$H5&lt;&gt;'alle Spiele'!$J5),Punktsystem!$B$9,0)+IF(AND(Punktsystem!$D$11&lt;&gt;"",OR('alle Spiele'!$H5='alle Spiele'!CZ5,'alle Spiele'!$J5='alle Spiele'!DA5)),Punktsystem!$B$11,0)+IF(AND(Punktsystem!$D$10&lt;&gt;"",'alle Spiele'!$H5='alle Spiele'!$J5,'alle Spiele'!CZ5='alle Spiele'!DA5,ABS('alle Spiele'!$H5-'alle Spiele'!CZ5)=1),Punktsystem!$B$10,0),0)</f>
        <v>0</v>
      </c>
      <c r="DB5" s="223">
        <f>IF(CZ5=Punktsystem!$B$5,IF(AND(Punktsystem!$I$14&lt;&gt;"",'alle Spiele'!$H5+'alle Spiele'!$J5&gt;Punktsystem!$D$14),('alle Spiele'!$H5+'alle Spiele'!$J5-Punktsystem!$D$14)*Punktsystem!$F$14,0)+IF(AND(Punktsystem!$I$15&lt;&gt;"",ABS('alle Spiele'!$H5-'alle Spiele'!$J5)&gt;Punktsystem!$D$15),(ABS('alle Spiele'!$H5-'alle Spiele'!$J5)-Punktsystem!$D$15)*Punktsystem!$F$15,0),0)</f>
        <v>0</v>
      </c>
      <c r="DC5" s="226">
        <f>IF(OR('alle Spiele'!DC5="",'alle Spiele'!DD5="",'alle Spiele'!$K5="x"),0,IF(AND('alle Spiele'!$H5='alle Spiele'!DC5,'alle Spiele'!$J5='alle Spiele'!DD5),Punktsystem!$B$5,IF(OR(AND('alle Spiele'!$H5-'alle Spiele'!$J5&lt;0,'alle Spiele'!DC5-'alle Spiele'!DD5&lt;0),AND('alle Spiele'!$H5-'alle Spiele'!$J5&gt;0,'alle Spiele'!DC5-'alle Spiele'!DD5&gt;0),AND('alle Spiele'!$H5-'alle Spiele'!$J5=0,'alle Spiele'!DC5-'alle Spiele'!DD5=0)),Punktsystem!$B$6,0)))</f>
        <v>0</v>
      </c>
      <c r="DD5" s="222">
        <f>IF(DC5=Punktsystem!$B$6,IF(AND(Punktsystem!$D$9&lt;&gt;"",'alle Spiele'!$H5-'alle Spiele'!$J5='alle Spiele'!DC5-'alle Spiele'!DD5,'alle Spiele'!$H5&lt;&gt;'alle Spiele'!$J5),Punktsystem!$B$9,0)+IF(AND(Punktsystem!$D$11&lt;&gt;"",OR('alle Spiele'!$H5='alle Spiele'!DC5,'alle Spiele'!$J5='alle Spiele'!DD5)),Punktsystem!$B$11,0)+IF(AND(Punktsystem!$D$10&lt;&gt;"",'alle Spiele'!$H5='alle Spiele'!$J5,'alle Spiele'!DC5='alle Spiele'!DD5,ABS('alle Spiele'!$H5-'alle Spiele'!DC5)=1),Punktsystem!$B$10,0),0)</f>
        <v>0</v>
      </c>
      <c r="DE5" s="223">
        <f>IF(DC5=Punktsystem!$B$5,IF(AND(Punktsystem!$I$14&lt;&gt;"",'alle Spiele'!$H5+'alle Spiele'!$J5&gt;Punktsystem!$D$14),('alle Spiele'!$H5+'alle Spiele'!$J5-Punktsystem!$D$14)*Punktsystem!$F$14,0)+IF(AND(Punktsystem!$I$15&lt;&gt;"",ABS('alle Spiele'!$H5-'alle Spiele'!$J5)&gt;Punktsystem!$D$15),(ABS('alle Spiele'!$H5-'alle Spiele'!$J5)-Punktsystem!$D$15)*Punktsystem!$F$15,0),0)</f>
        <v>0</v>
      </c>
      <c r="DF5" s="226">
        <f>IF(OR('alle Spiele'!DF5="",'alle Spiele'!DG5="",'alle Spiele'!$K5="x"),0,IF(AND('alle Spiele'!$H5='alle Spiele'!DF5,'alle Spiele'!$J5='alle Spiele'!DG5),Punktsystem!$B$5,IF(OR(AND('alle Spiele'!$H5-'alle Spiele'!$J5&lt;0,'alle Spiele'!DF5-'alle Spiele'!DG5&lt;0),AND('alle Spiele'!$H5-'alle Spiele'!$J5&gt;0,'alle Spiele'!DF5-'alle Spiele'!DG5&gt;0),AND('alle Spiele'!$H5-'alle Spiele'!$J5=0,'alle Spiele'!DF5-'alle Spiele'!DG5=0)),Punktsystem!$B$6,0)))</f>
        <v>0</v>
      </c>
      <c r="DG5" s="222">
        <f>IF(DF5=Punktsystem!$B$6,IF(AND(Punktsystem!$D$9&lt;&gt;"",'alle Spiele'!$H5-'alle Spiele'!$J5='alle Spiele'!DF5-'alle Spiele'!DG5,'alle Spiele'!$H5&lt;&gt;'alle Spiele'!$J5),Punktsystem!$B$9,0)+IF(AND(Punktsystem!$D$11&lt;&gt;"",OR('alle Spiele'!$H5='alle Spiele'!DF5,'alle Spiele'!$J5='alle Spiele'!DG5)),Punktsystem!$B$11,0)+IF(AND(Punktsystem!$D$10&lt;&gt;"",'alle Spiele'!$H5='alle Spiele'!$J5,'alle Spiele'!DF5='alle Spiele'!DG5,ABS('alle Spiele'!$H5-'alle Spiele'!DF5)=1),Punktsystem!$B$10,0),0)</f>
        <v>0</v>
      </c>
      <c r="DH5" s="223">
        <f>IF(DF5=Punktsystem!$B$5,IF(AND(Punktsystem!$I$14&lt;&gt;"",'alle Spiele'!$H5+'alle Spiele'!$J5&gt;Punktsystem!$D$14),('alle Spiele'!$H5+'alle Spiele'!$J5-Punktsystem!$D$14)*Punktsystem!$F$14,0)+IF(AND(Punktsystem!$I$15&lt;&gt;"",ABS('alle Spiele'!$H5-'alle Spiele'!$J5)&gt;Punktsystem!$D$15),(ABS('alle Spiele'!$H5-'alle Spiele'!$J5)-Punktsystem!$D$15)*Punktsystem!$F$15,0),0)</f>
        <v>0</v>
      </c>
      <c r="DI5" s="226">
        <f>IF(OR('alle Spiele'!DI5="",'alle Spiele'!DJ5="",'alle Spiele'!$K5="x"),0,IF(AND('alle Spiele'!$H5='alle Spiele'!DI5,'alle Spiele'!$J5='alle Spiele'!DJ5),Punktsystem!$B$5,IF(OR(AND('alle Spiele'!$H5-'alle Spiele'!$J5&lt;0,'alle Spiele'!DI5-'alle Spiele'!DJ5&lt;0),AND('alle Spiele'!$H5-'alle Spiele'!$J5&gt;0,'alle Spiele'!DI5-'alle Spiele'!DJ5&gt;0),AND('alle Spiele'!$H5-'alle Spiele'!$J5=0,'alle Spiele'!DI5-'alle Spiele'!DJ5=0)),Punktsystem!$B$6,0)))</f>
        <v>0</v>
      </c>
      <c r="DJ5" s="222">
        <f>IF(DI5=Punktsystem!$B$6,IF(AND(Punktsystem!$D$9&lt;&gt;"",'alle Spiele'!$H5-'alle Spiele'!$J5='alle Spiele'!DI5-'alle Spiele'!DJ5,'alle Spiele'!$H5&lt;&gt;'alle Spiele'!$J5),Punktsystem!$B$9,0)+IF(AND(Punktsystem!$D$11&lt;&gt;"",OR('alle Spiele'!$H5='alle Spiele'!DI5,'alle Spiele'!$J5='alle Spiele'!DJ5)),Punktsystem!$B$11,0)+IF(AND(Punktsystem!$D$10&lt;&gt;"",'alle Spiele'!$H5='alle Spiele'!$J5,'alle Spiele'!DI5='alle Spiele'!DJ5,ABS('alle Spiele'!$H5-'alle Spiele'!DI5)=1),Punktsystem!$B$10,0),0)</f>
        <v>0</v>
      </c>
      <c r="DK5" s="223">
        <f>IF(DI5=Punktsystem!$B$5,IF(AND(Punktsystem!$I$14&lt;&gt;"",'alle Spiele'!$H5+'alle Spiele'!$J5&gt;Punktsystem!$D$14),('alle Spiele'!$H5+'alle Spiele'!$J5-Punktsystem!$D$14)*Punktsystem!$F$14,0)+IF(AND(Punktsystem!$I$15&lt;&gt;"",ABS('alle Spiele'!$H5-'alle Spiele'!$J5)&gt;Punktsystem!$D$15),(ABS('alle Spiele'!$H5-'alle Spiele'!$J5)-Punktsystem!$D$15)*Punktsystem!$F$15,0),0)</f>
        <v>0</v>
      </c>
      <c r="DL5" s="226">
        <f>IF(OR('alle Spiele'!DL5="",'alle Spiele'!DM5="",'alle Spiele'!$K5="x"),0,IF(AND('alle Spiele'!$H5='alle Spiele'!DL5,'alle Spiele'!$J5='alle Spiele'!DM5),Punktsystem!$B$5,IF(OR(AND('alle Spiele'!$H5-'alle Spiele'!$J5&lt;0,'alle Spiele'!DL5-'alle Spiele'!DM5&lt;0),AND('alle Spiele'!$H5-'alle Spiele'!$J5&gt;0,'alle Spiele'!DL5-'alle Spiele'!DM5&gt;0),AND('alle Spiele'!$H5-'alle Spiele'!$J5=0,'alle Spiele'!DL5-'alle Spiele'!DM5=0)),Punktsystem!$B$6,0)))</f>
        <v>0</v>
      </c>
      <c r="DM5" s="222">
        <f>IF(DL5=Punktsystem!$B$6,IF(AND(Punktsystem!$D$9&lt;&gt;"",'alle Spiele'!$H5-'alle Spiele'!$J5='alle Spiele'!DL5-'alle Spiele'!DM5,'alle Spiele'!$H5&lt;&gt;'alle Spiele'!$J5),Punktsystem!$B$9,0)+IF(AND(Punktsystem!$D$11&lt;&gt;"",OR('alle Spiele'!$H5='alle Spiele'!DL5,'alle Spiele'!$J5='alle Spiele'!DM5)),Punktsystem!$B$11,0)+IF(AND(Punktsystem!$D$10&lt;&gt;"",'alle Spiele'!$H5='alle Spiele'!$J5,'alle Spiele'!DL5='alle Spiele'!DM5,ABS('alle Spiele'!$H5-'alle Spiele'!DL5)=1),Punktsystem!$B$10,0),0)</f>
        <v>0</v>
      </c>
      <c r="DN5" s="223">
        <f>IF(DL5=Punktsystem!$B$5,IF(AND(Punktsystem!$I$14&lt;&gt;"",'alle Spiele'!$H5+'alle Spiele'!$J5&gt;Punktsystem!$D$14),('alle Spiele'!$H5+'alle Spiele'!$J5-Punktsystem!$D$14)*Punktsystem!$F$14,0)+IF(AND(Punktsystem!$I$15&lt;&gt;"",ABS('alle Spiele'!$H5-'alle Spiele'!$J5)&gt;Punktsystem!$D$15),(ABS('alle Spiele'!$H5-'alle Spiele'!$J5)-Punktsystem!$D$15)*Punktsystem!$F$15,0),0)</f>
        <v>0</v>
      </c>
      <c r="DO5" s="226">
        <f>IF(OR('alle Spiele'!DO5="",'alle Spiele'!DP5="",'alle Spiele'!$K5="x"),0,IF(AND('alle Spiele'!$H5='alle Spiele'!DO5,'alle Spiele'!$J5='alle Spiele'!DP5),Punktsystem!$B$5,IF(OR(AND('alle Spiele'!$H5-'alle Spiele'!$J5&lt;0,'alle Spiele'!DO5-'alle Spiele'!DP5&lt;0),AND('alle Spiele'!$H5-'alle Spiele'!$J5&gt;0,'alle Spiele'!DO5-'alle Spiele'!DP5&gt;0),AND('alle Spiele'!$H5-'alle Spiele'!$J5=0,'alle Spiele'!DO5-'alle Spiele'!DP5=0)),Punktsystem!$B$6,0)))</f>
        <v>0</v>
      </c>
      <c r="DP5" s="222">
        <f>IF(DO5=Punktsystem!$B$6,IF(AND(Punktsystem!$D$9&lt;&gt;"",'alle Spiele'!$H5-'alle Spiele'!$J5='alle Spiele'!DO5-'alle Spiele'!DP5,'alle Spiele'!$H5&lt;&gt;'alle Spiele'!$J5),Punktsystem!$B$9,0)+IF(AND(Punktsystem!$D$11&lt;&gt;"",OR('alle Spiele'!$H5='alle Spiele'!DO5,'alle Spiele'!$J5='alle Spiele'!DP5)),Punktsystem!$B$11,0)+IF(AND(Punktsystem!$D$10&lt;&gt;"",'alle Spiele'!$H5='alle Spiele'!$J5,'alle Spiele'!DO5='alle Spiele'!DP5,ABS('alle Spiele'!$H5-'alle Spiele'!DO5)=1),Punktsystem!$B$10,0),0)</f>
        <v>0</v>
      </c>
      <c r="DQ5" s="223">
        <f>IF(DO5=Punktsystem!$B$5,IF(AND(Punktsystem!$I$14&lt;&gt;"",'alle Spiele'!$H5+'alle Spiele'!$J5&gt;Punktsystem!$D$14),('alle Spiele'!$H5+'alle Spiele'!$J5-Punktsystem!$D$14)*Punktsystem!$F$14,0)+IF(AND(Punktsystem!$I$15&lt;&gt;"",ABS('alle Spiele'!$H5-'alle Spiele'!$J5)&gt;Punktsystem!$D$15),(ABS('alle Spiele'!$H5-'alle Spiele'!$J5)-Punktsystem!$D$15)*Punktsystem!$F$15,0),0)</f>
        <v>0</v>
      </c>
      <c r="DR5" s="226">
        <f>IF(OR('alle Spiele'!DR5="",'alle Spiele'!DS5="",'alle Spiele'!$K5="x"),0,IF(AND('alle Spiele'!$H5='alle Spiele'!DR5,'alle Spiele'!$J5='alle Spiele'!DS5),Punktsystem!$B$5,IF(OR(AND('alle Spiele'!$H5-'alle Spiele'!$J5&lt;0,'alle Spiele'!DR5-'alle Spiele'!DS5&lt;0),AND('alle Spiele'!$H5-'alle Spiele'!$J5&gt;0,'alle Spiele'!DR5-'alle Spiele'!DS5&gt;0),AND('alle Spiele'!$H5-'alle Spiele'!$J5=0,'alle Spiele'!DR5-'alle Spiele'!DS5=0)),Punktsystem!$B$6,0)))</f>
        <v>0</v>
      </c>
      <c r="DS5" s="222">
        <f>IF(DR5=Punktsystem!$B$6,IF(AND(Punktsystem!$D$9&lt;&gt;"",'alle Spiele'!$H5-'alle Spiele'!$J5='alle Spiele'!DR5-'alle Spiele'!DS5,'alle Spiele'!$H5&lt;&gt;'alle Spiele'!$J5),Punktsystem!$B$9,0)+IF(AND(Punktsystem!$D$11&lt;&gt;"",OR('alle Spiele'!$H5='alle Spiele'!DR5,'alle Spiele'!$J5='alle Spiele'!DS5)),Punktsystem!$B$11,0)+IF(AND(Punktsystem!$D$10&lt;&gt;"",'alle Spiele'!$H5='alle Spiele'!$J5,'alle Spiele'!DR5='alle Spiele'!DS5,ABS('alle Spiele'!$H5-'alle Spiele'!DR5)=1),Punktsystem!$B$10,0),0)</f>
        <v>0</v>
      </c>
      <c r="DT5" s="223">
        <f>IF(DR5=Punktsystem!$B$5,IF(AND(Punktsystem!$I$14&lt;&gt;"",'alle Spiele'!$H5+'alle Spiele'!$J5&gt;Punktsystem!$D$14),('alle Spiele'!$H5+'alle Spiele'!$J5-Punktsystem!$D$14)*Punktsystem!$F$14,0)+IF(AND(Punktsystem!$I$15&lt;&gt;"",ABS('alle Spiele'!$H5-'alle Spiele'!$J5)&gt;Punktsystem!$D$15),(ABS('alle Spiele'!$H5-'alle Spiele'!$J5)-Punktsystem!$D$15)*Punktsystem!$F$15,0),0)</f>
        <v>0</v>
      </c>
      <c r="DU5" s="226">
        <f>IF(OR('alle Spiele'!DU5="",'alle Spiele'!DV5="",'alle Spiele'!$K5="x"),0,IF(AND('alle Spiele'!$H5='alle Spiele'!DU5,'alle Spiele'!$J5='alle Spiele'!DV5),Punktsystem!$B$5,IF(OR(AND('alle Spiele'!$H5-'alle Spiele'!$J5&lt;0,'alle Spiele'!DU5-'alle Spiele'!DV5&lt;0),AND('alle Spiele'!$H5-'alle Spiele'!$J5&gt;0,'alle Spiele'!DU5-'alle Spiele'!DV5&gt;0),AND('alle Spiele'!$H5-'alle Spiele'!$J5=0,'alle Spiele'!DU5-'alle Spiele'!DV5=0)),Punktsystem!$B$6,0)))</f>
        <v>0</v>
      </c>
      <c r="DV5" s="222">
        <f>IF(DU5=Punktsystem!$B$6,IF(AND(Punktsystem!$D$9&lt;&gt;"",'alle Spiele'!$H5-'alle Spiele'!$J5='alle Spiele'!DU5-'alle Spiele'!DV5,'alle Spiele'!$H5&lt;&gt;'alle Spiele'!$J5),Punktsystem!$B$9,0)+IF(AND(Punktsystem!$D$11&lt;&gt;"",OR('alle Spiele'!$H5='alle Spiele'!DU5,'alle Spiele'!$J5='alle Spiele'!DV5)),Punktsystem!$B$11,0)+IF(AND(Punktsystem!$D$10&lt;&gt;"",'alle Spiele'!$H5='alle Spiele'!$J5,'alle Spiele'!DU5='alle Spiele'!DV5,ABS('alle Spiele'!$H5-'alle Spiele'!DU5)=1),Punktsystem!$B$10,0),0)</f>
        <v>0</v>
      </c>
      <c r="DW5" s="223">
        <f>IF(DU5=Punktsystem!$B$5,IF(AND(Punktsystem!$I$14&lt;&gt;"",'alle Spiele'!$H5+'alle Spiele'!$J5&gt;Punktsystem!$D$14),('alle Spiele'!$H5+'alle Spiele'!$J5-Punktsystem!$D$14)*Punktsystem!$F$14,0)+IF(AND(Punktsystem!$I$15&lt;&gt;"",ABS('alle Spiele'!$H5-'alle Spiele'!$J5)&gt;Punktsystem!$D$15),(ABS('alle Spiele'!$H5-'alle Spiele'!$J5)-Punktsystem!$D$15)*Punktsystem!$F$15,0),0)</f>
        <v>0</v>
      </c>
      <c r="DX5" s="226">
        <f>IF(OR('alle Spiele'!DX5="",'alle Spiele'!DY5="",'alle Spiele'!$K5="x"),0,IF(AND('alle Spiele'!$H5='alle Spiele'!DX5,'alle Spiele'!$J5='alle Spiele'!DY5),Punktsystem!$B$5,IF(OR(AND('alle Spiele'!$H5-'alle Spiele'!$J5&lt;0,'alle Spiele'!DX5-'alle Spiele'!DY5&lt;0),AND('alle Spiele'!$H5-'alle Spiele'!$J5&gt;0,'alle Spiele'!DX5-'alle Spiele'!DY5&gt;0),AND('alle Spiele'!$H5-'alle Spiele'!$J5=0,'alle Spiele'!DX5-'alle Spiele'!DY5=0)),Punktsystem!$B$6,0)))</f>
        <v>0</v>
      </c>
      <c r="DY5" s="222">
        <f>IF(DX5=Punktsystem!$B$6,IF(AND(Punktsystem!$D$9&lt;&gt;"",'alle Spiele'!$H5-'alle Spiele'!$J5='alle Spiele'!DX5-'alle Spiele'!DY5,'alle Spiele'!$H5&lt;&gt;'alle Spiele'!$J5),Punktsystem!$B$9,0)+IF(AND(Punktsystem!$D$11&lt;&gt;"",OR('alle Spiele'!$H5='alle Spiele'!DX5,'alle Spiele'!$J5='alle Spiele'!DY5)),Punktsystem!$B$11,0)+IF(AND(Punktsystem!$D$10&lt;&gt;"",'alle Spiele'!$H5='alle Spiele'!$J5,'alle Spiele'!DX5='alle Spiele'!DY5,ABS('alle Spiele'!$H5-'alle Spiele'!DX5)=1),Punktsystem!$B$10,0),0)</f>
        <v>0</v>
      </c>
      <c r="DZ5" s="223">
        <f>IF(DX5=Punktsystem!$B$5,IF(AND(Punktsystem!$I$14&lt;&gt;"",'alle Spiele'!$H5+'alle Spiele'!$J5&gt;Punktsystem!$D$14),('alle Spiele'!$H5+'alle Spiele'!$J5-Punktsystem!$D$14)*Punktsystem!$F$14,0)+IF(AND(Punktsystem!$I$15&lt;&gt;"",ABS('alle Spiele'!$H5-'alle Spiele'!$J5)&gt;Punktsystem!$D$15),(ABS('alle Spiele'!$H5-'alle Spiele'!$J5)-Punktsystem!$D$15)*Punktsystem!$F$15,0),0)</f>
        <v>0</v>
      </c>
      <c r="EA5" s="226">
        <f>IF(OR('alle Spiele'!EA5="",'alle Spiele'!EB5="",'alle Spiele'!$K5="x"),0,IF(AND('alle Spiele'!$H5='alle Spiele'!EA5,'alle Spiele'!$J5='alle Spiele'!EB5),Punktsystem!$B$5,IF(OR(AND('alle Spiele'!$H5-'alle Spiele'!$J5&lt;0,'alle Spiele'!EA5-'alle Spiele'!EB5&lt;0),AND('alle Spiele'!$H5-'alle Spiele'!$J5&gt;0,'alle Spiele'!EA5-'alle Spiele'!EB5&gt;0),AND('alle Spiele'!$H5-'alle Spiele'!$J5=0,'alle Spiele'!EA5-'alle Spiele'!EB5=0)),Punktsystem!$B$6,0)))</f>
        <v>0</v>
      </c>
      <c r="EB5" s="222">
        <f>IF(EA5=Punktsystem!$B$6,IF(AND(Punktsystem!$D$9&lt;&gt;"",'alle Spiele'!$H5-'alle Spiele'!$J5='alle Spiele'!EA5-'alle Spiele'!EB5,'alle Spiele'!$H5&lt;&gt;'alle Spiele'!$J5),Punktsystem!$B$9,0)+IF(AND(Punktsystem!$D$11&lt;&gt;"",OR('alle Spiele'!$H5='alle Spiele'!EA5,'alle Spiele'!$J5='alle Spiele'!EB5)),Punktsystem!$B$11,0)+IF(AND(Punktsystem!$D$10&lt;&gt;"",'alle Spiele'!$H5='alle Spiele'!$J5,'alle Spiele'!EA5='alle Spiele'!EB5,ABS('alle Spiele'!$H5-'alle Spiele'!EA5)=1),Punktsystem!$B$10,0),0)</f>
        <v>0</v>
      </c>
      <c r="EC5" s="223">
        <f>IF(EA5=Punktsystem!$B$5,IF(AND(Punktsystem!$I$14&lt;&gt;"",'alle Spiele'!$H5+'alle Spiele'!$J5&gt;Punktsystem!$D$14),('alle Spiele'!$H5+'alle Spiele'!$J5-Punktsystem!$D$14)*Punktsystem!$F$14,0)+IF(AND(Punktsystem!$I$15&lt;&gt;"",ABS('alle Spiele'!$H5-'alle Spiele'!$J5)&gt;Punktsystem!$D$15),(ABS('alle Spiele'!$H5-'alle Spiele'!$J5)-Punktsystem!$D$15)*Punktsystem!$F$15,0),0)</f>
        <v>0</v>
      </c>
      <c r="ED5" s="226">
        <f>IF(OR('alle Spiele'!ED5="",'alle Spiele'!EE5="",'alle Spiele'!$K5="x"),0,IF(AND('alle Spiele'!$H5='alle Spiele'!ED5,'alle Spiele'!$J5='alle Spiele'!EE5),Punktsystem!$B$5,IF(OR(AND('alle Spiele'!$H5-'alle Spiele'!$J5&lt;0,'alle Spiele'!ED5-'alle Spiele'!EE5&lt;0),AND('alle Spiele'!$H5-'alle Spiele'!$J5&gt;0,'alle Spiele'!ED5-'alle Spiele'!EE5&gt;0),AND('alle Spiele'!$H5-'alle Spiele'!$J5=0,'alle Spiele'!ED5-'alle Spiele'!EE5=0)),Punktsystem!$B$6,0)))</f>
        <v>0</v>
      </c>
      <c r="EE5" s="222">
        <f>IF(ED5=Punktsystem!$B$6,IF(AND(Punktsystem!$D$9&lt;&gt;"",'alle Spiele'!$H5-'alle Spiele'!$J5='alle Spiele'!ED5-'alle Spiele'!EE5,'alle Spiele'!$H5&lt;&gt;'alle Spiele'!$J5),Punktsystem!$B$9,0)+IF(AND(Punktsystem!$D$11&lt;&gt;"",OR('alle Spiele'!$H5='alle Spiele'!ED5,'alle Spiele'!$J5='alle Spiele'!EE5)),Punktsystem!$B$11,0)+IF(AND(Punktsystem!$D$10&lt;&gt;"",'alle Spiele'!$H5='alle Spiele'!$J5,'alle Spiele'!ED5='alle Spiele'!EE5,ABS('alle Spiele'!$H5-'alle Spiele'!ED5)=1),Punktsystem!$B$10,0),0)</f>
        <v>0</v>
      </c>
      <c r="EF5" s="223">
        <f>IF(ED5=Punktsystem!$B$5,IF(AND(Punktsystem!$I$14&lt;&gt;"",'alle Spiele'!$H5+'alle Spiele'!$J5&gt;Punktsystem!$D$14),('alle Spiele'!$H5+'alle Spiele'!$J5-Punktsystem!$D$14)*Punktsystem!$F$14,0)+IF(AND(Punktsystem!$I$15&lt;&gt;"",ABS('alle Spiele'!$H5-'alle Spiele'!$J5)&gt;Punktsystem!$D$15),(ABS('alle Spiele'!$H5-'alle Spiele'!$J5)-Punktsystem!$D$15)*Punktsystem!$F$15,0),0)</f>
        <v>0</v>
      </c>
      <c r="EG5" s="226">
        <f>IF(OR('alle Spiele'!EG5="",'alle Spiele'!EH5="",'alle Spiele'!$K5="x"),0,IF(AND('alle Spiele'!$H5='alle Spiele'!EG5,'alle Spiele'!$J5='alle Spiele'!EH5),Punktsystem!$B$5,IF(OR(AND('alle Spiele'!$H5-'alle Spiele'!$J5&lt;0,'alle Spiele'!EG5-'alle Spiele'!EH5&lt;0),AND('alle Spiele'!$H5-'alle Spiele'!$J5&gt;0,'alle Spiele'!EG5-'alle Spiele'!EH5&gt;0),AND('alle Spiele'!$H5-'alle Spiele'!$J5=0,'alle Spiele'!EG5-'alle Spiele'!EH5=0)),Punktsystem!$B$6,0)))</f>
        <v>0</v>
      </c>
      <c r="EH5" s="222">
        <f>IF(EG5=Punktsystem!$B$6,IF(AND(Punktsystem!$D$9&lt;&gt;"",'alle Spiele'!$H5-'alle Spiele'!$J5='alle Spiele'!EG5-'alle Spiele'!EH5,'alle Spiele'!$H5&lt;&gt;'alle Spiele'!$J5),Punktsystem!$B$9,0)+IF(AND(Punktsystem!$D$11&lt;&gt;"",OR('alle Spiele'!$H5='alle Spiele'!EG5,'alle Spiele'!$J5='alle Spiele'!EH5)),Punktsystem!$B$11,0)+IF(AND(Punktsystem!$D$10&lt;&gt;"",'alle Spiele'!$H5='alle Spiele'!$J5,'alle Spiele'!EG5='alle Spiele'!EH5,ABS('alle Spiele'!$H5-'alle Spiele'!EG5)=1),Punktsystem!$B$10,0),0)</f>
        <v>0</v>
      </c>
      <c r="EI5" s="223">
        <f>IF(EG5=Punktsystem!$B$5,IF(AND(Punktsystem!$I$14&lt;&gt;"",'alle Spiele'!$H5+'alle Spiele'!$J5&gt;Punktsystem!$D$14),('alle Spiele'!$H5+'alle Spiele'!$J5-Punktsystem!$D$14)*Punktsystem!$F$14,0)+IF(AND(Punktsystem!$I$15&lt;&gt;"",ABS('alle Spiele'!$H5-'alle Spiele'!$J5)&gt;Punktsystem!$D$15),(ABS('alle Spiele'!$H5-'alle Spiele'!$J5)-Punktsystem!$D$15)*Punktsystem!$F$15,0),0)</f>
        <v>0</v>
      </c>
    </row>
    <row r="6" spans="1:139">
      <c r="A6"/>
      <c r="B6"/>
      <c r="C6"/>
      <c r="D6"/>
      <c r="E6"/>
      <c r="F6"/>
      <c r="G6"/>
      <c r="H6"/>
      <c r="J6"/>
      <c r="K6"/>
      <c r="L6"/>
      <c r="M6"/>
      <c r="N6"/>
      <c r="O6"/>
      <c r="P6"/>
      <c r="Q6"/>
      <c r="T6" s="226">
        <f>IF(OR('alle Spiele'!T6="",'alle Spiele'!U6="",'alle Spiele'!$K6="x"),0,IF(AND('alle Spiele'!$H6='alle Spiele'!T6,'alle Spiele'!$J6='alle Spiele'!U6),Punktsystem!$B$5,IF(OR(AND('alle Spiele'!$H6-'alle Spiele'!$J6&lt;0,'alle Spiele'!T6-'alle Spiele'!U6&lt;0),AND('alle Spiele'!$H6-'alle Spiele'!$J6&gt;0,'alle Spiele'!T6-'alle Spiele'!U6&gt;0),AND('alle Spiele'!$H6-'alle Spiele'!$J6=0,'alle Spiele'!T6-'alle Spiele'!U6=0)),Punktsystem!$B$6,0)))</f>
        <v>0</v>
      </c>
      <c r="U6" s="222">
        <f>IF(T6=Punktsystem!$B$6,IF(AND(Punktsystem!$D$9&lt;&gt;"",'alle Spiele'!$H6-'alle Spiele'!$J6='alle Spiele'!T6-'alle Spiele'!U6,'alle Spiele'!$H6&lt;&gt;'alle Spiele'!$J6),Punktsystem!$B$9,0)+IF(AND(Punktsystem!$D$11&lt;&gt;"",OR('alle Spiele'!$H6='alle Spiele'!T6,'alle Spiele'!$J6='alle Spiele'!U6)),Punktsystem!$B$11,0)+IF(AND(Punktsystem!$D$10&lt;&gt;"",'alle Spiele'!$H6='alle Spiele'!$J6,'alle Spiele'!T6='alle Spiele'!U6,ABS('alle Spiele'!$H6-'alle Spiele'!T6)=1),Punktsystem!$B$10,0),0)</f>
        <v>0</v>
      </c>
      <c r="V6" s="223">
        <f>IF(T6=Punktsystem!$B$5,IF(AND(Punktsystem!$I$14&lt;&gt;"",'alle Spiele'!$H6+'alle Spiele'!$J6&gt;Punktsystem!$D$14),('alle Spiele'!$H6+'alle Spiele'!$J6-Punktsystem!$D$14)*Punktsystem!$F$14,0)+IF(AND(Punktsystem!$I$15&lt;&gt;"",ABS('alle Spiele'!$H6-'alle Spiele'!$J6)&gt;Punktsystem!$D$15),(ABS('alle Spiele'!$H6-'alle Spiele'!$J6)-Punktsystem!$D$15)*Punktsystem!$F$15,0),0)</f>
        <v>0</v>
      </c>
      <c r="W6" s="226">
        <f>IF(OR('alle Spiele'!W6="",'alle Spiele'!X6="",'alle Spiele'!$K6="x"),0,IF(AND('alle Spiele'!$H6='alle Spiele'!W6,'alle Spiele'!$J6='alle Spiele'!X6),Punktsystem!$B$5,IF(OR(AND('alle Spiele'!$H6-'alle Spiele'!$J6&lt;0,'alle Spiele'!W6-'alle Spiele'!X6&lt;0),AND('alle Spiele'!$H6-'alle Spiele'!$J6&gt;0,'alle Spiele'!W6-'alle Spiele'!X6&gt;0),AND('alle Spiele'!$H6-'alle Spiele'!$J6=0,'alle Spiele'!W6-'alle Spiele'!X6=0)),Punktsystem!$B$6,0)))</f>
        <v>0</v>
      </c>
      <c r="X6" s="222">
        <f>IF(W6=Punktsystem!$B$6,IF(AND(Punktsystem!$D$9&lt;&gt;"",'alle Spiele'!$H6-'alle Spiele'!$J6='alle Spiele'!W6-'alle Spiele'!X6,'alle Spiele'!$H6&lt;&gt;'alle Spiele'!$J6),Punktsystem!$B$9,0)+IF(AND(Punktsystem!$D$11&lt;&gt;"",OR('alle Spiele'!$H6='alle Spiele'!W6,'alle Spiele'!$J6='alle Spiele'!X6)),Punktsystem!$B$11,0)+IF(AND(Punktsystem!$D$10&lt;&gt;"",'alle Spiele'!$H6='alle Spiele'!$J6,'alle Spiele'!W6='alle Spiele'!X6,ABS('alle Spiele'!$H6-'alle Spiele'!W6)=1),Punktsystem!$B$10,0),0)</f>
        <v>0</v>
      </c>
      <c r="Y6" s="223">
        <f>IF(W6=Punktsystem!$B$5,IF(AND(Punktsystem!$I$14&lt;&gt;"",'alle Spiele'!$H6+'alle Spiele'!$J6&gt;Punktsystem!$D$14),('alle Spiele'!$H6+'alle Spiele'!$J6-Punktsystem!$D$14)*Punktsystem!$F$14,0)+IF(AND(Punktsystem!$I$15&lt;&gt;"",ABS('alle Spiele'!$H6-'alle Spiele'!$J6)&gt;Punktsystem!$D$15),(ABS('alle Spiele'!$H6-'alle Spiele'!$J6)-Punktsystem!$D$15)*Punktsystem!$F$15,0),0)</f>
        <v>0</v>
      </c>
      <c r="Z6" s="226">
        <f>IF(OR('alle Spiele'!Z6="",'alle Spiele'!AA6="",'alle Spiele'!$K6="x"),0,IF(AND('alle Spiele'!$H6='alle Spiele'!Z6,'alle Spiele'!$J6='alle Spiele'!AA6),Punktsystem!$B$5,IF(OR(AND('alle Spiele'!$H6-'alle Spiele'!$J6&lt;0,'alle Spiele'!Z6-'alle Spiele'!AA6&lt;0),AND('alle Spiele'!$H6-'alle Spiele'!$J6&gt;0,'alle Spiele'!Z6-'alle Spiele'!AA6&gt;0),AND('alle Spiele'!$H6-'alle Spiele'!$J6=0,'alle Spiele'!Z6-'alle Spiele'!AA6=0)),Punktsystem!$B$6,0)))</f>
        <v>0</v>
      </c>
      <c r="AA6" s="222">
        <f>IF(Z6=Punktsystem!$B$6,IF(AND(Punktsystem!$D$9&lt;&gt;"",'alle Spiele'!$H6-'alle Spiele'!$J6='alle Spiele'!Z6-'alle Spiele'!AA6,'alle Spiele'!$H6&lt;&gt;'alle Spiele'!$J6),Punktsystem!$B$9,0)+IF(AND(Punktsystem!$D$11&lt;&gt;"",OR('alle Spiele'!$H6='alle Spiele'!Z6,'alle Spiele'!$J6='alle Spiele'!AA6)),Punktsystem!$B$11,0)+IF(AND(Punktsystem!$D$10&lt;&gt;"",'alle Spiele'!$H6='alle Spiele'!$J6,'alle Spiele'!Z6='alle Spiele'!AA6,ABS('alle Spiele'!$H6-'alle Spiele'!Z6)=1),Punktsystem!$B$10,0),0)</f>
        <v>0</v>
      </c>
      <c r="AB6" s="223">
        <f>IF(Z6=Punktsystem!$B$5,IF(AND(Punktsystem!$I$14&lt;&gt;"",'alle Spiele'!$H6+'alle Spiele'!$J6&gt;Punktsystem!$D$14),('alle Spiele'!$H6+'alle Spiele'!$J6-Punktsystem!$D$14)*Punktsystem!$F$14,0)+IF(AND(Punktsystem!$I$15&lt;&gt;"",ABS('alle Spiele'!$H6-'alle Spiele'!$J6)&gt;Punktsystem!$D$15),(ABS('alle Spiele'!$H6-'alle Spiele'!$J6)-Punktsystem!$D$15)*Punktsystem!$F$15,0),0)</f>
        <v>0</v>
      </c>
      <c r="AC6" s="226">
        <f>IF(OR('alle Spiele'!AC6="",'alle Spiele'!AD6="",'alle Spiele'!$K6="x"),0,IF(AND('alle Spiele'!$H6='alle Spiele'!AC6,'alle Spiele'!$J6='alle Spiele'!AD6),Punktsystem!$B$5,IF(OR(AND('alle Spiele'!$H6-'alle Spiele'!$J6&lt;0,'alle Spiele'!AC6-'alle Spiele'!AD6&lt;0),AND('alle Spiele'!$H6-'alle Spiele'!$J6&gt;0,'alle Spiele'!AC6-'alle Spiele'!AD6&gt;0),AND('alle Spiele'!$H6-'alle Spiele'!$J6=0,'alle Spiele'!AC6-'alle Spiele'!AD6=0)),Punktsystem!$B$6,0)))</f>
        <v>0</v>
      </c>
      <c r="AD6" s="222">
        <f>IF(AC6=Punktsystem!$B$6,IF(AND(Punktsystem!$D$9&lt;&gt;"",'alle Spiele'!$H6-'alle Spiele'!$J6='alle Spiele'!AC6-'alle Spiele'!AD6,'alle Spiele'!$H6&lt;&gt;'alle Spiele'!$J6),Punktsystem!$B$9,0)+IF(AND(Punktsystem!$D$11&lt;&gt;"",OR('alle Spiele'!$H6='alle Spiele'!AC6,'alle Spiele'!$J6='alle Spiele'!AD6)),Punktsystem!$B$11,0)+IF(AND(Punktsystem!$D$10&lt;&gt;"",'alle Spiele'!$H6='alle Spiele'!$J6,'alle Spiele'!AC6='alle Spiele'!AD6,ABS('alle Spiele'!$H6-'alle Spiele'!AC6)=1),Punktsystem!$B$10,0),0)</f>
        <v>0</v>
      </c>
      <c r="AE6" s="223">
        <f>IF(AC6=Punktsystem!$B$5,IF(AND(Punktsystem!$I$14&lt;&gt;"",'alle Spiele'!$H6+'alle Spiele'!$J6&gt;Punktsystem!$D$14),('alle Spiele'!$H6+'alle Spiele'!$J6-Punktsystem!$D$14)*Punktsystem!$F$14,0)+IF(AND(Punktsystem!$I$15&lt;&gt;"",ABS('alle Spiele'!$H6-'alle Spiele'!$J6)&gt;Punktsystem!$D$15),(ABS('alle Spiele'!$H6-'alle Spiele'!$J6)-Punktsystem!$D$15)*Punktsystem!$F$15,0),0)</f>
        <v>0</v>
      </c>
      <c r="AF6" s="226">
        <f>IF(OR('alle Spiele'!AF6="",'alle Spiele'!AG6="",'alle Spiele'!$K6="x"),0,IF(AND('alle Spiele'!$H6='alle Spiele'!AF6,'alle Spiele'!$J6='alle Spiele'!AG6),Punktsystem!$B$5,IF(OR(AND('alle Spiele'!$H6-'alle Spiele'!$J6&lt;0,'alle Spiele'!AF6-'alle Spiele'!AG6&lt;0),AND('alle Spiele'!$H6-'alle Spiele'!$J6&gt;0,'alle Spiele'!AF6-'alle Spiele'!AG6&gt;0),AND('alle Spiele'!$H6-'alle Spiele'!$J6=0,'alle Spiele'!AF6-'alle Spiele'!AG6=0)),Punktsystem!$B$6,0)))</f>
        <v>0</v>
      </c>
      <c r="AG6" s="222">
        <f>IF(AF6=Punktsystem!$B$6,IF(AND(Punktsystem!$D$9&lt;&gt;"",'alle Spiele'!$H6-'alle Spiele'!$J6='alle Spiele'!AF6-'alle Spiele'!AG6,'alle Spiele'!$H6&lt;&gt;'alle Spiele'!$J6),Punktsystem!$B$9,0)+IF(AND(Punktsystem!$D$11&lt;&gt;"",OR('alle Spiele'!$H6='alle Spiele'!AF6,'alle Spiele'!$J6='alle Spiele'!AG6)),Punktsystem!$B$11,0)+IF(AND(Punktsystem!$D$10&lt;&gt;"",'alle Spiele'!$H6='alle Spiele'!$J6,'alle Spiele'!AF6='alle Spiele'!AG6,ABS('alle Spiele'!$H6-'alle Spiele'!AF6)=1),Punktsystem!$B$10,0),0)</f>
        <v>0</v>
      </c>
      <c r="AH6" s="223">
        <f>IF(AF6=Punktsystem!$B$5,IF(AND(Punktsystem!$I$14&lt;&gt;"",'alle Spiele'!$H6+'alle Spiele'!$J6&gt;Punktsystem!$D$14),('alle Spiele'!$H6+'alle Spiele'!$J6-Punktsystem!$D$14)*Punktsystem!$F$14,0)+IF(AND(Punktsystem!$I$15&lt;&gt;"",ABS('alle Spiele'!$H6-'alle Spiele'!$J6)&gt;Punktsystem!$D$15),(ABS('alle Spiele'!$H6-'alle Spiele'!$J6)-Punktsystem!$D$15)*Punktsystem!$F$15,0),0)</f>
        <v>0</v>
      </c>
      <c r="AI6" s="226">
        <f>IF(OR('alle Spiele'!AI6="",'alle Spiele'!AJ6="",'alle Spiele'!$K6="x"),0,IF(AND('alle Spiele'!$H6='alle Spiele'!AI6,'alle Spiele'!$J6='alle Spiele'!AJ6),Punktsystem!$B$5,IF(OR(AND('alle Spiele'!$H6-'alle Spiele'!$J6&lt;0,'alle Spiele'!AI6-'alle Spiele'!AJ6&lt;0),AND('alle Spiele'!$H6-'alle Spiele'!$J6&gt;0,'alle Spiele'!AI6-'alle Spiele'!AJ6&gt;0),AND('alle Spiele'!$H6-'alle Spiele'!$J6=0,'alle Spiele'!AI6-'alle Spiele'!AJ6=0)),Punktsystem!$B$6,0)))</f>
        <v>0</v>
      </c>
      <c r="AJ6" s="222">
        <f>IF(AI6=Punktsystem!$B$6,IF(AND(Punktsystem!$D$9&lt;&gt;"",'alle Spiele'!$H6-'alle Spiele'!$J6='alle Spiele'!AI6-'alle Spiele'!AJ6,'alle Spiele'!$H6&lt;&gt;'alle Spiele'!$J6),Punktsystem!$B$9,0)+IF(AND(Punktsystem!$D$11&lt;&gt;"",OR('alle Spiele'!$H6='alle Spiele'!AI6,'alle Spiele'!$J6='alle Spiele'!AJ6)),Punktsystem!$B$11,0)+IF(AND(Punktsystem!$D$10&lt;&gt;"",'alle Spiele'!$H6='alle Spiele'!$J6,'alle Spiele'!AI6='alle Spiele'!AJ6,ABS('alle Spiele'!$H6-'alle Spiele'!AI6)=1),Punktsystem!$B$10,0),0)</f>
        <v>0</v>
      </c>
      <c r="AK6" s="223">
        <f>IF(AI6=Punktsystem!$B$5,IF(AND(Punktsystem!$I$14&lt;&gt;"",'alle Spiele'!$H6+'alle Spiele'!$J6&gt;Punktsystem!$D$14),('alle Spiele'!$H6+'alle Spiele'!$J6-Punktsystem!$D$14)*Punktsystem!$F$14,0)+IF(AND(Punktsystem!$I$15&lt;&gt;"",ABS('alle Spiele'!$H6-'alle Spiele'!$J6)&gt;Punktsystem!$D$15),(ABS('alle Spiele'!$H6-'alle Spiele'!$J6)-Punktsystem!$D$15)*Punktsystem!$F$15,0),0)</f>
        <v>0</v>
      </c>
      <c r="AL6" s="226">
        <f>IF(OR('alle Spiele'!AL6="",'alle Spiele'!AM6="",'alle Spiele'!$K6="x"),0,IF(AND('alle Spiele'!$H6='alle Spiele'!AL6,'alle Spiele'!$J6='alle Spiele'!AM6),Punktsystem!$B$5,IF(OR(AND('alle Spiele'!$H6-'alle Spiele'!$J6&lt;0,'alle Spiele'!AL6-'alle Spiele'!AM6&lt;0),AND('alle Spiele'!$H6-'alle Spiele'!$J6&gt;0,'alle Spiele'!AL6-'alle Spiele'!AM6&gt;0),AND('alle Spiele'!$H6-'alle Spiele'!$J6=0,'alle Spiele'!AL6-'alle Spiele'!AM6=0)),Punktsystem!$B$6,0)))</f>
        <v>0</v>
      </c>
      <c r="AM6" s="222">
        <f>IF(AL6=Punktsystem!$B$6,IF(AND(Punktsystem!$D$9&lt;&gt;"",'alle Spiele'!$H6-'alle Spiele'!$J6='alle Spiele'!AL6-'alle Spiele'!AM6,'alle Spiele'!$H6&lt;&gt;'alle Spiele'!$J6),Punktsystem!$B$9,0)+IF(AND(Punktsystem!$D$11&lt;&gt;"",OR('alle Spiele'!$H6='alle Spiele'!AL6,'alle Spiele'!$J6='alle Spiele'!AM6)),Punktsystem!$B$11,0)+IF(AND(Punktsystem!$D$10&lt;&gt;"",'alle Spiele'!$H6='alle Spiele'!$J6,'alle Spiele'!AL6='alle Spiele'!AM6,ABS('alle Spiele'!$H6-'alle Spiele'!AL6)=1),Punktsystem!$B$10,0),0)</f>
        <v>0</v>
      </c>
      <c r="AN6" s="223">
        <f>IF(AL6=Punktsystem!$B$5,IF(AND(Punktsystem!$I$14&lt;&gt;"",'alle Spiele'!$H6+'alle Spiele'!$J6&gt;Punktsystem!$D$14),('alle Spiele'!$H6+'alle Spiele'!$J6-Punktsystem!$D$14)*Punktsystem!$F$14,0)+IF(AND(Punktsystem!$I$15&lt;&gt;"",ABS('alle Spiele'!$H6-'alle Spiele'!$J6)&gt;Punktsystem!$D$15),(ABS('alle Spiele'!$H6-'alle Spiele'!$J6)-Punktsystem!$D$15)*Punktsystem!$F$15,0),0)</f>
        <v>0</v>
      </c>
      <c r="AO6" s="226">
        <f>IF(OR('alle Spiele'!AO6="",'alle Spiele'!AP6="",'alle Spiele'!$K6="x"),0,IF(AND('alle Spiele'!$H6='alle Spiele'!AO6,'alle Spiele'!$J6='alle Spiele'!AP6),Punktsystem!$B$5,IF(OR(AND('alle Spiele'!$H6-'alle Spiele'!$J6&lt;0,'alle Spiele'!AO6-'alle Spiele'!AP6&lt;0),AND('alle Spiele'!$H6-'alle Spiele'!$J6&gt;0,'alle Spiele'!AO6-'alle Spiele'!AP6&gt;0),AND('alle Spiele'!$H6-'alle Spiele'!$J6=0,'alle Spiele'!AO6-'alle Spiele'!AP6=0)),Punktsystem!$B$6,0)))</f>
        <v>0</v>
      </c>
      <c r="AP6" s="222">
        <f>IF(AO6=Punktsystem!$B$6,IF(AND(Punktsystem!$D$9&lt;&gt;"",'alle Spiele'!$H6-'alle Spiele'!$J6='alle Spiele'!AO6-'alle Spiele'!AP6,'alle Spiele'!$H6&lt;&gt;'alle Spiele'!$J6),Punktsystem!$B$9,0)+IF(AND(Punktsystem!$D$11&lt;&gt;"",OR('alle Spiele'!$H6='alle Spiele'!AO6,'alle Spiele'!$J6='alle Spiele'!AP6)),Punktsystem!$B$11,0)+IF(AND(Punktsystem!$D$10&lt;&gt;"",'alle Spiele'!$H6='alle Spiele'!$J6,'alle Spiele'!AO6='alle Spiele'!AP6,ABS('alle Spiele'!$H6-'alle Spiele'!AO6)=1),Punktsystem!$B$10,0),0)</f>
        <v>0</v>
      </c>
      <c r="AQ6" s="223">
        <f>IF(AO6=Punktsystem!$B$5,IF(AND(Punktsystem!$I$14&lt;&gt;"",'alle Spiele'!$H6+'alle Spiele'!$J6&gt;Punktsystem!$D$14),('alle Spiele'!$H6+'alle Spiele'!$J6-Punktsystem!$D$14)*Punktsystem!$F$14,0)+IF(AND(Punktsystem!$I$15&lt;&gt;"",ABS('alle Spiele'!$H6-'alle Spiele'!$J6)&gt;Punktsystem!$D$15),(ABS('alle Spiele'!$H6-'alle Spiele'!$J6)-Punktsystem!$D$15)*Punktsystem!$F$15,0),0)</f>
        <v>0</v>
      </c>
      <c r="AR6" s="226">
        <f>IF(OR('alle Spiele'!AR6="",'alle Spiele'!AS6="",'alle Spiele'!$K6="x"),0,IF(AND('alle Spiele'!$H6='alle Spiele'!AR6,'alle Spiele'!$J6='alle Spiele'!AS6),Punktsystem!$B$5,IF(OR(AND('alle Spiele'!$H6-'alle Spiele'!$J6&lt;0,'alle Spiele'!AR6-'alle Spiele'!AS6&lt;0),AND('alle Spiele'!$H6-'alle Spiele'!$J6&gt;0,'alle Spiele'!AR6-'alle Spiele'!AS6&gt;0),AND('alle Spiele'!$H6-'alle Spiele'!$J6=0,'alle Spiele'!AR6-'alle Spiele'!AS6=0)),Punktsystem!$B$6,0)))</f>
        <v>0</v>
      </c>
      <c r="AS6" s="222">
        <f>IF(AR6=Punktsystem!$B$6,IF(AND(Punktsystem!$D$9&lt;&gt;"",'alle Spiele'!$H6-'alle Spiele'!$J6='alle Spiele'!AR6-'alle Spiele'!AS6,'alle Spiele'!$H6&lt;&gt;'alle Spiele'!$J6),Punktsystem!$B$9,0)+IF(AND(Punktsystem!$D$11&lt;&gt;"",OR('alle Spiele'!$H6='alle Spiele'!AR6,'alle Spiele'!$J6='alle Spiele'!AS6)),Punktsystem!$B$11,0)+IF(AND(Punktsystem!$D$10&lt;&gt;"",'alle Spiele'!$H6='alle Spiele'!$J6,'alle Spiele'!AR6='alle Spiele'!AS6,ABS('alle Spiele'!$H6-'alle Spiele'!AR6)=1),Punktsystem!$B$10,0),0)</f>
        <v>0</v>
      </c>
      <c r="AT6" s="223">
        <f>IF(AR6=Punktsystem!$B$5,IF(AND(Punktsystem!$I$14&lt;&gt;"",'alle Spiele'!$H6+'alle Spiele'!$J6&gt;Punktsystem!$D$14),('alle Spiele'!$H6+'alle Spiele'!$J6-Punktsystem!$D$14)*Punktsystem!$F$14,0)+IF(AND(Punktsystem!$I$15&lt;&gt;"",ABS('alle Spiele'!$H6-'alle Spiele'!$J6)&gt;Punktsystem!$D$15),(ABS('alle Spiele'!$H6-'alle Spiele'!$J6)-Punktsystem!$D$15)*Punktsystem!$F$15,0),0)</f>
        <v>0</v>
      </c>
      <c r="AU6" s="226">
        <f>IF(OR('alle Spiele'!AU6="",'alle Spiele'!AV6="",'alle Spiele'!$K6="x"),0,IF(AND('alle Spiele'!$H6='alle Spiele'!AU6,'alle Spiele'!$J6='alle Spiele'!AV6),Punktsystem!$B$5,IF(OR(AND('alle Spiele'!$H6-'alle Spiele'!$J6&lt;0,'alle Spiele'!AU6-'alle Spiele'!AV6&lt;0),AND('alle Spiele'!$H6-'alle Spiele'!$J6&gt;0,'alle Spiele'!AU6-'alle Spiele'!AV6&gt;0),AND('alle Spiele'!$H6-'alle Spiele'!$J6=0,'alle Spiele'!AU6-'alle Spiele'!AV6=0)),Punktsystem!$B$6,0)))</f>
        <v>0</v>
      </c>
      <c r="AV6" s="222">
        <f>IF(AU6=Punktsystem!$B$6,IF(AND(Punktsystem!$D$9&lt;&gt;"",'alle Spiele'!$H6-'alle Spiele'!$J6='alle Spiele'!AU6-'alle Spiele'!AV6,'alle Spiele'!$H6&lt;&gt;'alle Spiele'!$J6),Punktsystem!$B$9,0)+IF(AND(Punktsystem!$D$11&lt;&gt;"",OR('alle Spiele'!$H6='alle Spiele'!AU6,'alle Spiele'!$J6='alle Spiele'!AV6)),Punktsystem!$B$11,0)+IF(AND(Punktsystem!$D$10&lt;&gt;"",'alle Spiele'!$H6='alle Spiele'!$J6,'alle Spiele'!AU6='alle Spiele'!AV6,ABS('alle Spiele'!$H6-'alle Spiele'!AU6)=1),Punktsystem!$B$10,0),0)</f>
        <v>0</v>
      </c>
      <c r="AW6" s="223">
        <f>IF(AU6=Punktsystem!$B$5,IF(AND(Punktsystem!$I$14&lt;&gt;"",'alle Spiele'!$H6+'alle Spiele'!$J6&gt;Punktsystem!$D$14),('alle Spiele'!$H6+'alle Spiele'!$J6-Punktsystem!$D$14)*Punktsystem!$F$14,0)+IF(AND(Punktsystem!$I$15&lt;&gt;"",ABS('alle Spiele'!$H6-'alle Spiele'!$J6)&gt;Punktsystem!$D$15),(ABS('alle Spiele'!$H6-'alle Spiele'!$J6)-Punktsystem!$D$15)*Punktsystem!$F$15,0),0)</f>
        <v>0</v>
      </c>
      <c r="AX6" s="226">
        <f>IF(OR('alle Spiele'!AX6="",'alle Spiele'!AY6="",'alle Spiele'!$K6="x"),0,IF(AND('alle Spiele'!$H6='alle Spiele'!AX6,'alle Spiele'!$J6='alle Spiele'!AY6),Punktsystem!$B$5,IF(OR(AND('alle Spiele'!$H6-'alle Spiele'!$J6&lt;0,'alle Spiele'!AX6-'alle Spiele'!AY6&lt;0),AND('alle Spiele'!$H6-'alle Spiele'!$J6&gt;0,'alle Spiele'!AX6-'alle Spiele'!AY6&gt;0),AND('alle Spiele'!$H6-'alle Spiele'!$J6=0,'alle Spiele'!AX6-'alle Spiele'!AY6=0)),Punktsystem!$B$6,0)))</f>
        <v>0</v>
      </c>
      <c r="AY6" s="222">
        <f>IF(AX6=Punktsystem!$B$6,IF(AND(Punktsystem!$D$9&lt;&gt;"",'alle Spiele'!$H6-'alle Spiele'!$J6='alle Spiele'!AX6-'alle Spiele'!AY6,'alle Spiele'!$H6&lt;&gt;'alle Spiele'!$J6),Punktsystem!$B$9,0)+IF(AND(Punktsystem!$D$11&lt;&gt;"",OR('alle Spiele'!$H6='alle Spiele'!AX6,'alle Spiele'!$J6='alle Spiele'!AY6)),Punktsystem!$B$11,0)+IF(AND(Punktsystem!$D$10&lt;&gt;"",'alle Spiele'!$H6='alle Spiele'!$J6,'alle Spiele'!AX6='alle Spiele'!AY6,ABS('alle Spiele'!$H6-'alle Spiele'!AX6)=1),Punktsystem!$B$10,0),0)</f>
        <v>0</v>
      </c>
      <c r="AZ6" s="223">
        <f>IF(AX6=Punktsystem!$B$5,IF(AND(Punktsystem!$I$14&lt;&gt;"",'alle Spiele'!$H6+'alle Spiele'!$J6&gt;Punktsystem!$D$14),('alle Spiele'!$H6+'alle Spiele'!$J6-Punktsystem!$D$14)*Punktsystem!$F$14,0)+IF(AND(Punktsystem!$I$15&lt;&gt;"",ABS('alle Spiele'!$H6-'alle Spiele'!$J6)&gt;Punktsystem!$D$15),(ABS('alle Spiele'!$H6-'alle Spiele'!$J6)-Punktsystem!$D$15)*Punktsystem!$F$15,0),0)</f>
        <v>0</v>
      </c>
      <c r="BA6" s="226">
        <f>IF(OR('alle Spiele'!BA6="",'alle Spiele'!BB6="",'alle Spiele'!$K6="x"),0,IF(AND('alle Spiele'!$H6='alle Spiele'!BA6,'alle Spiele'!$J6='alle Spiele'!BB6),Punktsystem!$B$5,IF(OR(AND('alle Spiele'!$H6-'alle Spiele'!$J6&lt;0,'alle Spiele'!BA6-'alle Spiele'!BB6&lt;0),AND('alle Spiele'!$H6-'alle Spiele'!$J6&gt;0,'alle Spiele'!BA6-'alle Spiele'!BB6&gt;0),AND('alle Spiele'!$H6-'alle Spiele'!$J6=0,'alle Spiele'!BA6-'alle Spiele'!BB6=0)),Punktsystem!$B$6,0)))</f>
        <v>0</v>
      </c>
      <c r="BB6" s="222">
        <f>IF(BA6=Punktsystem!$B$6,IF(AND(Punktsystem!$D$9&lt;&gt;"",'alle Spiele'!$H6-'alle Spiele'!$J6='alle Spiele'!BA6-'alle Spiele'!BB6,'alle Spiele'!$H6&lt;&gt;'alle Spiele'!$J6),Punktsystem!$B$9,0)+IF(AND(Punktsystem!$D$11&lt;&gt;"",OR('alle Spiele'!$H6='alle Spiele'!BA6,'alle Spiele'!$J6='alle Spiele'!BB6)),Punktsystem!$B$11,0)+IF(AND(Punktsystem!$D$10&lt;&gt;"",'alle Spiele'!$H6='alle Spiele'!$J6,'alle Spiele'!BA6='alle Spiele'!BB6,ABS('alle Spiele'!$H6-'alle Spiele'!BA6)=1),Punktsystem!$B$10,0),0)</f>
        <v>0</v>
      </c>
      <c r="BC6" s="223">
        <f>IF(BA6=Punktsystem!$B$5,IF(AND(Punktsystem!$I$14&lt;&gt;"",'alle Spiele'!$H6+'alle Spiele'!$J6&gt;Punktsystem!$D$14),('alle Spiele'!$H6+'alle Spiele'!$J6-Punktsystem!$D$14)*Punktsystem!$F$14,0)+IF(AND(Punktsystem!$I$15&lt;&gt;"",ABS('alle Spiele'!$H6-'alle Spiele'!$J6)&gt;Punktsystem!$D$15),(ABS('alle Spiele'!$H6-'alle Spiele'!$J6)-Punktsystem!$D$15)*Punktsystem!$F$15,0),0)</f>
        <v>0</v>
      </c>
      <c r="BD6" s="226">
        <f>IF(OR('alle Spiele'!BD6="",'alle Spiele'!BE6="",'alle Spiele'!$K6="x"),0,IF(AND('alle Spiele'!$H6='alle Spiele'!BD6,'alle Spiele'!$J6='alle Spiele'!BE6),Punktsystem!$B$5,IF(OR(AND('alle Spiele'!$H6-'alle Spiele'!$J6&lt;0,'alle Spiele'!BD6-'alle Spiele'!BE6&lt;0),AND('alle Spiele'!$H6-'alle Spiele'!$J6&gt;0,'alle Spiele'!BD6-'alle Spiele'!BE6&gt;0),AND('alle Spiele'!$H6-'alle Spiele'!$J6=0,'alle Spiele'!BD6-'alle Spiele'!BE6=0)),Punktsystem!$B$6,0)))</f>
        <v>0</v>
      </c>
      <c r="BE6" s="222">
        <f>IF(BD6=Punktsystem!$B$6,IF(AND(Punktsystem!$D$9&lt;&gt;"",'alle Spiele'!$H6-'alle Spiele'!$J6='alle Spiele'!BD6-'alle Spiele'!BE6,'alle Spiele'!$H6&lt;&gt;'alle Spiele'!$J6),Punktsystem!$B$9,0)+IF(AND(Punktsystem!$D$11&lt;&gt;"",OR('alle Spiele'!$H6='alle Spiele'!BD6,'alle Spiele'!$J6='alle Spiele'!BE6)),Punktsystem!$B$11,0)+IF(AND(Punktsystem!$D$10&lt;&gt;"",'alle Spiele'!$H6='alle Spiele'!$J6,'alle Spiele'!BD6='alle Spiele'!BE6,ABS('alle Spiele'!$H6-'alle Spiele'!BD6)=1),Punktsystem!$B$10,0),0)</f>
        <v>0</v>
      </c>
      <c r="BF6" s="223">
        <f>IF(BD6=Punktsystem!$B$5,IF(AND(Punktsystem!$I$14&lt;&gt;"",'alle Spiele'!$H6+'alle Spiele'!$J6&gt;Punktsystem!$D$14),('alle Spiele'!$H6+'alle Spiele'!$J6-Punktsystem!$D$14)*Punktsystem!$F$14,0)+IF(AND(Punktsystem!$I$15&lt;&gt;"",ABS('alle Spiele'!$H6-'alle Spiele'!$J6)&gt;Punktsystem!$D$15),(ABS('alle Spiele'!$H6-'alle Spiele'!$J6)-Punktsystem!$D$15)*Punktsystem!$F$15,0),0)</f>
        <v>0</v>
      </c>
      <c r="BG6" s="226">
        <f>IF(OR('alle Spiele'!BG6="",'alle Spiele'!BH6="",'alle Spiele'!$K6="x"),0,IF(AND('alle Spiele'!$H6='alle Spiele'!BG6,'alle Spiele'!$J6='alle Spiele'!BH6),Punktsystem!$B$5,IF(OR(AND('alle Spiele'!$H6-'alle Spiele'!$J6&lt;0,'alle Spiele'!BG6-'alle Spiele'!BH6&lt;0),AND('alle Spiele'!$H6-'alle Spiele'!$J6&gt;0,'alle Spiele'!BG6-'alle Spiele'!BH6&gt;0),AND('alle Spiele'!$H6-'alle Spiele'!$J6=0,'alle Spiele'!BG6-'alle Spiele'!BH6=0)),Punktsystem!$B$6,0)))</f>
        <v>0</v>
      </c>
      <c r="BH6" s="222">
        <f>IF(BG6=Punktsystem!$B$6,IF(AND(Punktsystem!$D$9&lt;&gt;"",'alle Spiele'!$H6-'alle Spiele'!$J6='alle Spiele'!BG6-'alle Spiele'!BH6,'alle Spiele'!$H6&lt;&gt;'alle Spiele'!$J6),Punktsystem!$B$9,0)+IF(AND(Punktsystem!$D$11&lt;&gt;"",OR('alle Spiele'!$H6='alle Spiele'!BG6,'alle Spiele'!$J6='alle Spiele'!BH6)),Punktsystem!$B$11,0)+IF(AND(Punktsystem!$D$10&lt;&gt;"",'alle Spiele'!$H6='alle Spiele'!$J6,'alle Spiele'!BG6='alle Spiele'!BH6,ABS('alle Spiele'!$H6-'alle Spiele'!BG6)=1),Punktsystem!$B$10,0),0)</f>
        <v>0</v>
      </c>
      <c r="BI6" s="223">
        <f>IF(BG6=Punktsystem!$B$5,IF(AND(Punktsystem!$I$14&lt;&gt;"",'alle Spiele'!$H6+'alle Spiele'!$J6&gt;Punktsystem!$D$14),('alle Spiele'!$H6+'alle Spiele'!$J6-Punktsystem!$D$14)*Punktsystem!$F$14,0)+IF(AND(Punktsystem!$I$15&lt;&gt;"",ABS('alle Spiele'!$H6-'alle Spiele'!$J6)&gt;Punktsystem!$D$15),(ABS('alle Spiele'!$H6-'alle Spiele'!$J6)-Punktsystem!$D$15)*Punktsystem!$F$15,0),0)</f>
        <v>0</v>
      </c>
      <c r="BJ6" s="226">
        <f>IF(OR('alle Spiele'!BJ6="",'alle Spiele'!BK6="",'alle Spiele'!$K6="x"),0,IF(AND('alle Spiele'!$H6='alle Spiele'!BJ6,'alle Spiele'!$J6='alle Spiele'!BK6),Punktsystem!$B$5,IF(OR(AND('alle Spiele'!$H6-'alle Spiele'!$J6&lt;0,'alle Spiele'!BJ6-'alle Spiele'!BK6&lt;0),AND('alle Spiele'!$H6-'alle Spiele'!$J6&gt;0,'alle Spiele'!BJ6-'alle Spiele'!BK6&gt;0),AND('alle Spiele'!$H6-'alle Spiele'!$J6=0,'alle Spiele'!BJ6-'alle Spiele'!BK6=0)),Punktsystem!$B$6,0)))</f>
        <v>0</v>
      </c>
      <c r="BK6" s="222">
        <f>IF(BJ6=Punktsystem!$B$6,IF(AND(Punktsystem!$D$9&lt;&gt;"",'alle Spiele'!$H6-'alle Spiele'!$J6='alle Spiele'!BJ6-'alle Spiele'!BK6,'alle Spiele'!$H6&lt;&gt;'alle Spiele'!$J6),Punktsystem!$B$9,0)+IF(AND(Punktsystem!$D$11&lt;&gt;"",OR('alle Spiele'!$H6='alle Spiele'!BJ6,'alle Spiele'!$J6='alle Spiele'!BK6)),Punktsystem!$B$11,0)+IF(AND(Punktsystem!$D$10&lt;&gt;"",'alle Spiele'!$H6='alle Spiele'!$J6,'alle Spiele'!BJ6='alle Spiele'!BK6,ABS('alle Spiele'!$H6-'alle Spiele'!BJ6)=1),Punktsystem!$B$10,0),0)</f>
        <v>0</v>
      </c>
      <c r="BL6" s="223">
        <f>IF(BJ6=Punktsystem!$B$5,IF(AND(Punktsystem!$I$14&lt;&gt;"",'alle Spiele'!$H6+'alle Spiele'!$J6&gt;Punktsystem!$D$14),('alle Spiele'!$H6+'alle Spiele'!$J6-Punktsystem!$D$14)*Punktsystem!$F$14,0)+IF(AND(Punktsystem!$I$15&lt;&gt;"",ABS('alle Spiele'!$H6-'alle Spiele'!$J6)&gt;Punktsystem!$D$15),(ABS('alle Spiele'!$H6-'alle Spiele'!$J6)-Punktsystem!$D$15)*Punktsystem!$F$15,0),0)</f>
        <v>0</v>
      </c>
      <c r="BM6" s="226">
        <f>IF(OR('alle Spiele'!BM6="",'alle Spiele'!BN6="",'alle Spiele'!$K6="x"),0,IF(AND('alle Spiele'!$H6='alle Spiele'!BM6,'alle Spiele'!$J6='alle Spiele'!BN6),Punktsystem!$B$5,IF(OR(AND('alle Spiele'!$H6-'alle Spiele'!$J6&lt;0,'alle Spiele'!BM6-'alle Spiele'!BN6&lt;0),AND('alle Spiele'!$H6-'alle Spiele'!$J6&gt;0,'alle Spiele'!BM6-'alle Spiele'!BN6&gt;0),AND('alle Spiele'!$H6-'alle Spiele'!$J6=0,'alle Spiele'!BM6-'alle Spiele'!BN6=0)),Punktsystem!$B$6,0)))</f>
        <v>0</v>
      </c>
      <c r="BN6" s="222">
        <f>IF(BM6=Punktsystem!$B$6,IF(AND(Punktsystem!$D$9&lt;&gt;"",'alle Spiele'!$H6-'alle Spiele'!$J6='alle Spiele'!BM6-'alle Spiele'!BN6,'alle Spiele'!$H6&lt;&gt;'alle Spiele'!$J6),Punktsystem!$B$9,0)+IF(AND(Punktsystem!$D$11&lt;&gt;"",OR('alle Spiele'!$H6='alle Spiele'!BM6,'alle Spiele'!$J6='alle Spiele'!BN6)),Punktsystem!$B$11,0)+IF(AND(Punktsystem!$D$10&lt;&gt;"",'alle Spiele'!$H6='alle Spiele'!$J6,'alle Spiele'!BM6='alle Spiele'!BN6,ABS('alle Spiele'!$H6-'alle Spiele'!BM6)=1),Punktsystem!$B$10,0),0)</f>
        <v>0</v>
      </c>
      <c r="BO6" s="223">
        <f>IF(BM6=Punktsystem!$B$5,IF(AND(Punktsystem!$I$14&lt;&gt;"",'alle Spiele'!$H6+'alle Spiele'!$J6&gt;Punktsystem!$D$14),('alle Spiele'!$H6+'alle Spiele'!$J6-Punktsystem!$D$14)*Punktsystem!$F$14,0)+IF(AND(Punktsystem!$I$15&lt;&gt;"",ABS('alle Spiele'!$H6-'alle Spiele'!$J6)&gt;Punktsystem!$D$15),(ABS('alle Spiele'!$H6-'alle Spiele'!$J6)-Punktsystem!$D$15)*Punktsystem!$F$15,0),0)</f>
        <v>0</v>
      </c>
      <c r="BP6" s="226">
        <f>IF(OR('alle Spiele'!BP6="",'alle Spiele'!BQ6="",'alle Spiele'!$K6="x"),0,IF(AND('alle Spiele'!$H6='alle Spiele'!BP6,'alle Spiele'!$J6='alle Spiele'!BQ6),Punktsystem!$B$5,IF(OR(AND('alle Spiele'!$H6-'alle Spiele'!$J6&lt;0,'alle Spiele'!BP6-'alle Spiele'!BQ6&lt;0),AND('alle Spiele'!$H6-'alle Spiele'!$J6&gt;0,'alle Spiele'!BP6-'alle Spiele'!BQ6&gt;0),AND('alle Spiele'!$H6-'alle Spiele'!$J6=0,'alle Spiele'!BP6-'alle Spiele'!BQ6=0)),Punktsystem!$B$6,0)))</f>
        <v>0</v>
      </c>
      <c r="BQ6" s="222">
        <f>IF(BP6=Punktsystem!$B$6,IF(AND(Punktsystem!$D$9&lt;&gt;"",'alle Spiele'!$H6-'alle Spiele'!$J6='alle Spiele'!BP6-'alle Spiele'!BQ6,'alle Spiele'!$H6&lt;&gt;'alle Spiele'!$J6),Punktsystem!$B$9,0)+IF(AND(Punktsystem!$D$11&lt;&gt;"",OR('alle Spiele'!$H6='alle Spiele'!BP6,'alle Spiele'!$J6='alle Spiele'!BQ6)),Punktsystem!$B$11,0)+IF(AND(Punktsystem!$D$10&lt;&gt;"",'alle Spiele'!$H6='alle Spiele'!$J6,'alle Spiele'!BP6='alle Spiele'!BQ6,ABS('alle Spiele'!$H6-'alle Spiele'!BP6)=1),Punktsystem!$B$10,0),0)</f>
        <v>0</v>
      </c>
      <c r="BR6" s="223">
        <f>IF(BP6=Punktsystem!$B$5,IF(AND(Punktsystem!$I$14&lt;&gt;"",'alle Spiele'!$H6+'alle Spiele'!$J6&gt;Punktsystem!$D$14),('alle Spiele'!$H6+'alle Spiele'!$J6-Punktsystem!$D$14)*Punktsystem!$F$14,0)+IF(AND(Punktsystem!$I$15&lt;&gt;"",ABS('alle Spiele'!$H6-'alle Spiele'!$J6)&gt;Punktsystem!$D$15),(ABS('alle Spiele'!$H6-'alle Spiele'!$J6)-Punktsystem!$D$15)*Punktsystem!$F$15,0),0)</f>
        <v>0</v>
      </c>
      <c r="BS6" s="226">
        <f>IF(OR('alle Spiele'!BS6="",'alle Spiele'!BT6="",'alle Spiele'!$K6="x"),0,IF(AND('alle Spiele'!$H6='alle Spiele'!BS6,'alle Spiele'!$J6='alle Spiele'!BT6),Punktsystem!$B$5,IF(OR(AND('alle Spiele'!$H6-'alle Spiele'!$J6&lt;0,'alle Spiele'!BS6-'alle Spiele'!BT6&lt;0),AND('alle Spiele'!$H6-'alle Spiele'!$J6&gt;0,'alle Spiele'!BS6-'alle Spiele'!BT6&gt;0),AND('alle Spiele'!$H6-'alle Spiele'!$J6=0,'alle Spiele'!BS6-'alle Spiele'!BT6=0)),Punktsystem!$B$6,0)))</f>
        <v>0</v>
      </c>
      <c r="BT6" s="222">
        <f>IF(BS6=Punktsystem!$B$6,IF(AND(Punktsystem!$D$9&lt;&gt;"",'alle Spiele'!$H6-'alle Spiele'!$J6='alle Spiele'!BS6-'alle Spiele'!BT6,'alle Spiele'!$H6&lt;&gt;'alle Spiele'!$J6),Punktsystem!$B$9,0)+IF(AND(Punktsystem!$D$11&lt;&gt;"",OR('alle Spiele'!$H6='alle Spiele'!BS6,'alle Spiele'!$J6='alle Spiele'!BT6)),Punktsystem!$B$11,0)+IF(AND(Punktsystem!$D$10&lt;&gt;"",'alle Spiele'!$H6='alle Spiele'!$J6,'alle Spiele'!BS6='alle Spiele'!BT6,ABS('alle Spiele'!$H6-'alle Spiele'!BS6)=1),Punktsystem!$B$10,0),0)</f>
        <v>0</v>
      </c>
      <c r="BU6" s="223">
        <f>IF(BS6=Punktsystem!$B$5,IF(AND(Punktsystem!$I$14&lt;&gt;"",'alle Spiele'!$H6+'alle Spiele'!$J6&gt;Punktsystem!$D$14),('alle Spiele'!$H6+'alle Spiele'!$J6-Punktsystem!$D$14)*Punktsystem!$F$14,0)+IF(AND(Punktsystem!$I$15&lt;&gt;"",ABS('alle Spiele'!$H6-'alle Spiele'!$J6)&gt;Punktsystem!$D$15),(ABS('alle Spiele'!$H6-'alle Spiele'!$J6)-Punktsystem!$D$15)*Punktsystem!$F$15,0),0)</f>
        <v>0</v>
      </c>
      <c r="BV6" s="226">
        <f>IF(OR('alle Spiele'!BV6="",'alle Spiele'!BW6="",'alle Spiele'!$K6="x"),0,IF(AND('alle Spiele'!$H6='alle Spiele'!BV6,'alle Spiele'!$J6='alle Spiele'!BW6),Punktsystem!$B$5,IF(OR(AND('alle Spiele'!$H6-'alle Spiele'!$J6&lt;0,'alle Spiele'!BV6-'alle Spiele'!BW6&lt;0),AND('alle Spiele'!$H6-'alle Spiele'!$J6&gt;0,'alle Spiele'!BV6-'alle Spiele'!BW6&gt;0),AND('alle Spiele'!$H6-'alle Spiele'!$J6=0,'alle Spiele'!BV6-'alle Spiele'!BW6=0)),Punktsystem!$B$6,0)))</f>
        <v>0</v>
      </c>
      <c r="BW6" s="222">
        <f>IF(BV6=Punktsystem!$B$6,IF(AND(Punktsystem!$D$9&lt;&gt;"",'alle Spiele'!$H6-'alle Spiele'!$J6='alle Spiele'!BV6-'alle Spiele'!BW6,'alle Spiele'!$H6&lt;&gt;'alle Spiele'!$J6),Punktsystem!$B$9,0)+IF(AND(Punktsystem!$D$11&lt;&gt;"",OR('alle Spiele'!$H6='alle Spiele'!BV6,'alle Spiele'!$J6='alle Spiele'!BW6)),Punktsystem!$B$11,0)+IF(AND(Punktsystem!$D$10&lt;&gt;"",'alle Spiele'!$H6='alle Spiele'!$J6,'alle Spiele'!BV6='alle Spiele'!BW6,ABS('alle Spiele'!$H6-'alle Spiele'!BV6)=1),Punktsystem!$B$10,0),0)</f>
        <v>0</v>
      </c>
      <c r="BX6" s="223">
        <f>IF(BV6=Punktsystem!$B$5,IF(AND(Punktsystem!$I$14&lt;&gt;"",'alle Spiele'!$H6+'alle Spiele'!$J6&gt;Punktsystem!$D$14),('alle Spiele'!$H6+'alle Spiele'!$J6-Punktsystem!$D$14)*Punktsystem!$F$14,0)+IF(AND(Punktsystem!$I$15&lt;&gt;"",ABS('alle Spiele'!$H6-'alle Spiele'!$J6)&gt;Punktsystem!$D$15),(ABS('alle Spiele'!$H6-'alle Spiele'!$J6)-Punktsystem!$D$15)*Punktsystem!$F$15,0),0)</f>
        <v>0</v>
      </c>
      <c r="BY6" s="226">
        <f>IF(OR('alle Spiele'!BY6="",'alle Spiele'!BZ6="",'alle Spiele'!$K6="x"),0,IF(AND('alle Spiele'!$H6='alle Spiele'!BY6,'alle Spiele'!$J6='alle Spiele'!BZ6),Punktsystem!$B$5,IF(OR(AND('alle Spiele'!$H6-'alle Spiele'!$J6&lt;0,'alle Spiele'!BY6-'alle Spiele'!BZ6&lt;0),AND('alle Spiele'!$H6-'alle Spiele'!$J6&gt;0,'alle Spiele'!BY6-'alle Spiele'!BZ6&gt;0),AND('alle Spiele'!$H6-'alle Spiele'!$J6=0,'alle Spiele'!BY6-'alle Spiele'!BZ6=0)),Punktsystem!$B$6,0)))</f>
        <v>0</v>
      </c>
      <c r="BZ6" s="222">
        <f>IF(BY6=Punktsystem!$B$6,IF(AND(Punktsystem!$D$9&lt;&gt;"",'alle Spiele'!$H6-'alle Spiele'!$J6='alle Spiele'!BY6-'alle Spiele'!BZ6,'alle Spiele'!$H6&lt;&gt;'alle Spiele'!$J6),Punktsystem!$B$9,0)+IF(AND(Punktsystem!$D$11&lt;&gt;"",OR('alle Spiele'!$H6='alle Spiele'!BY6,'alle Spiele'!$J6='alle Spiele'!BZ6)),Punktsystem!$B$11,0)+IF(AND(Punktsystem!$D$10&lt;&gt;"",'alle Spiele'!$H6='alle Spiele'!$J6,'alle Spiele'!BY6='alle Spiele'!BZ6,ABS('alle Spiele'!$H6-'alle Spiele'!BY6)=1),Punktsystem!$B$10,0),0)</f>
        <v>0</v>
      </c>
      <c r="CA6" s="223">
        <f>IF(BY6=Punktsystem!$B$5,IF(AND(Punktsystem!$I$14&lt;&gt;"",'alle Spiele'!$H6+'alle Spiele'!$J6&gt;Punktsystem!$D$14),('alle Spiele'!$H6+'alle Spiele'!$J6-Punktsystem!$D$14)*Punktsystem!$F$14,0)+IF(AND(Punktsystem!$I$15&lt;&gt;"",ABS('alle Spiele'!$H6-'alle Spiele'!$J6)&gt;Punktsystem!$D$15),(ABS('alle Spiele'!$H6-'alle Spiele'!$J6)-Punktsystem!$D$15)*Punktsystem!$F$15,0),0)</f>
        <v>0</v>
      </c>
      <c r="CB6" s="226">
        <f>IF(OR('alle Spiele'!CB6="",'alle Spiele'!CC6="",'alle Spiele'!$K6="x"),0,IF(AND('alle Spiele'!$H6='alle Spiele'!CB6,'alle Spiele'!$J6='alle Spiele'!CC6),Punktsystem!$B$5,IF(OR(AND('alle Spiele'!$H6-'alle Spiele'!$J6&lt;0,'alle Spiele'!CB6-'alle Spiele'!CC6&lt;0),AND('alle Spiele'!$H6-'alle Spiele'!$J6&gt;0,'alle Spiele'!CB6-'alle Spiele'!CC6&gt;0),AND('alle Spiele'!$H6-'alle Spiele'!$J6=0,'alle Spiele'!CB6-'alle Spiele'!CC6=0)),Punktsystem!$B$6,0)))</f>
        <v>0</v>
      </c>
      <c r="CC6" s="222">
        <f>IF(CB6=Punktsystem!$B$6,IF(AND(Punktsystem!$D$9&lt;&gt;"",'alle Spiele'!$H6-'alle Spiele'!$J6='alle Spiele'!CB6-'alle Spiele'!CC6,'alle Spiele'!$H6&lt;&gt;'alle Spiele'!$J6),Punktsystem!$B$9,0)+IF(AND(Punktsystem!$D$11&lt;&gt;"",OR('alle Spiele'!$H6='alle Spiele'!CB6,'alle Spiele'!$J6='alle Spiele'!CC6)),Punktsystem!$B$11,0)+IF(AND(Punktsystem!$D$10&lt;&gt;"",'alle Spiele'!$H6='alle Spiele'!$J6,'alle Spiele'!CB6='alle Spiele'!CC6,ABS('alle Spiele'!$H6-'alle Spiele'!CB6)=1),Punktsystem!$B$10,0),0)</f>
        <v>0</v>
      </c>
      <c r="CD6" s="223">
        <f>IF(CB6=Punktsystem!$B$5,IF(AND(Punktsystem!$I$14&lt;&gt;"",'alle Spiele'!$H6+'alle Spiele'!$J6&gt;Punktsystem!$D$14),('alle Spiele'!$H6+'alle Spiele'!$J6-Punktsystem!$D$14)*Punktsystem!$F$14,0)+IF(AND(Punktsystem!$I$15&lt;&gt;"",ABS('alle Spiele'!$H6-'alle Spiele'!$J6)&gt;Punktsystem!$D$15),(ABS('alle Spiele'!$H6-'alle Spiele'!$J6)-Punktsystem!$D$15)*Punktsystem!$F$15,0),0)</f>
        <v>0</v>
      </c>
      <c r="CE6" s="226">
        <f>IF(OR('alle Spiele'!CE6="",'alle Spiele'!CF6="",'alle Spiele'!$K6="x"),0,IF(AND('alle Spiele'!$H6='alle Spiele'!CE6,'alle Spiele'!$J6='alle Spiele'!CF6),Punktsystem!$B$5,IF(OR(AND('alle Spiele'!$H6-'alle Spiele'!$J6&lt;0,'alle Spiele'!CE6-'alle Spiele'!CF6&lt;0),AND('alle Spiele'!$H6-'alle Spiele'!$J6&gt;0,'alle Spiele'!CE6-'alle Spiele'!CF6&gt;0),AND('alle Spiele'!$H6-'alle Spiele'!$J6=0,'alle Spiele'!CE6-'alle Spiele'!CF6=0)),Punktsystem!$B$6,0)))</f>
        <v>0</v>
      </c>
      <c r="CF6" s="222">
        <f>IF(CE6=Punktsystem!$B$6,IF(AND(Punktsystem!$D$9&lt;&gt;"",'alle Spiele'!$H6-'alle Spiele'!$J6='alle Spiele'!CE6-'alle Spiele'!CF6,'alle Spiele'!$H6&lt;&gt;'alle Spiele'!$J6),Punktsystem!$B$9,0)+IF(AND(Punktsystem!$D$11&lt;&gt;"",OR('alle Spiele'!$H6='alle Spiele'!CE6,'alle Spiele'!$J6='alle Spiele'!CF6)),Punktsystem!$B$11,0)+IF(AND(Punktsystem!$D$10&lt;&gt;"",'alle Spiele'!$H6='alle Spiele'!$J6,'alle Spiele'!CE6='alle Spiele'!CF6,ABS('alle Spiele'!$H6-'alle Spiele'!CE6)=1),Punktsystem!$B$10,0),0)</f>
        <v>0</v>
      </c>
      <c r="CG6" s="223">
        <f>IF(CE6=Punktsystem!$B$5,IF(AND(Punktsystem!$I$14&lt;&gt;"",'alle Spiele'!$H6+'alle Spiele'!$J6&gt;Punktsystem!$D$14),('alle Spiele'!$H6+'alle Spiele'!$J6-Punktsystem!$D$14)*Punktsystem!$F$14,0)+IF(AND(Punktsystem!$I$15&lt;&gt;"",ABS('alle Spiele'!$H6-'alle Spiele'!$J6)&gt;Punktsystem!$D$15),(ABS('alle Spiele'!$H6-'alle Spiele'!$J6)-Punktsystem!$D$15)*Punktsystem!$F$15,0),0)</f>
        <v>0</v>
      </c>
      <c r="CH6" s="226">
        <f>IF(OR('alle Spiele'!CH6="",'alle Spiele'!CI6="",'alle Spiele'!$K6="x"),0,IF(AND('alle Spiele'!$H6='alle Spiele'!CH6,'alle Spiele'!$J6='alle Spiele'!CI6),Punktsystem!$B$5,IF(OR(AND('alle Spiele'!$H6-'alle Spiele'!$J6&lt;0,'alle Spiele'!CH6-'alle Spiele'!CI6&lt;0),AND('alle Spiele'!$H6-'alle Spiele'!$J6&gt;0,'alle Spiele'!CH6-'alle Spiele'!CI6&gt;0),AND('alle Spiele'!$H6-'alle Spiele'!$J6=0,'alle Spiele'!CH6-'alle Spiele'!CI6=0)),Punktsystem!$B$6,0)))</f>
        <v>0</v>
      </c>
      <c r="CI6" s="222">
        <f>IF(CH6=Punktsystem!$B$6,IF(AND(Punktsystem!$D$9&lt;&gt;"",'alle Spiele'!$H6-'alle Spiele'!$J6='alle Spiele'!CH6-'alle Spiele'!CI6,'alle Spiele'!$H6&lt;&gt;'alle Spiele'!$J6),Punktsystem!$B$9,0)+IF(AND(Punktsystem!$D$11&lt;&gt;"",OR('alle Spiele'!$H6='alle Spiele'!CH6,'alle Spiele'!$J6='alle Spiele'!CI6)),Punktsystem!$B$11,0)+IF(AND(Punktsystem!$D$10&lt;&gt;"",'alle Spiele'!$H6='alle Spiele'!$J6,'alle Spiele'!CH6='alle Spiele'!CI6,ABS('alle Spiele'!$H6-'alle Spiele'!CH6)=1),Punktsystem!$B$10,0),0)</f>
        <v>0</v>
      </c>
      <c r="CJ6" s="223">
        <f>IF(CH6=Punktsystem!$B$5,IF(AND(Punktsystem!$I$14&lt;&gt;"",'alle Spiele'!$H6+'alle Spiele'!$J6&gt;Punktsystem!$D$14),('alle Spiele'!$H6+'alle Spiele'!$J6-Punktsystem!$D$14)*Punktsystem!$F$14,0)+IF(AND(Punktsystem!$I$15&lt;&gt;"",ABS('alle Spiele'!$H6-'alle Spiele'!$J6)&gt;Punktsystem!$D$15),(ABS('alle Spiele'!$H6-'alle Spiele'!$J6)-Punktsystem!$D$15)*Punktsystem!$F$15,0),0)</f>
        <v>0</v>
      </c>
      <c r="CK6" s="226">
        <f>IF(OR('alle Spiele'!CK6="",'alle Spiele'!CL6="",'alle Spiele'!$K6="x"),0,IF(AND('alle Spiele'!$H6='alle Spiele'!CK6,'alle Spiele'!$J6='alle Spiele'!CL6),Punktsystem!$B$5,IF(OR(AND('alle Spiele'!$H6-'alle Spiele'!$J6&lt;0,'alle Spiele'!CK6-'alle Spiele'!CL6&lt;0),AND('alle Spiele'!$H6-'alle Spiele'!$J6&gt;0,'alle Spiele'!CK6-'alle Spiele'!CL6&gt;0),AND('alle Spiele'!$H6-'alle Spiele'!$J6=0,'alle Spiele'!CK6-'alle Spiele'!CL6=0)),Punktsystem!$B$6,0)))</f>
        <v>0</v>
      </c>
      <c r="CL6" s="222">
        <f>IF(CK6=Punktsystem!$B$6,IF(AND(Punktsystem!$D$9&lt;&gt;"",'alle Spiele'!$H6-'alle Spiele'!$J6='alle Spiele'!CK6-'alle Spiele'!CL6,'alle Spiele'!$H6&lt;&gt;'alle Spiele'!$J6),Punktsystem!$B$9,0)+IF(AND(Punktsystem!$D$11&lt;&gt;"",OR('alle Spiele'!$H6='alle Spiele'!CK6,'alle Spiele'!$J6='alle Spiele'!CL6)),Punktsystem!$B$11,0)+IF(AND(Punktsystem!$D$10&lt;&gt;"",'alle Spiele'!$H6='alle Spiele'!$J6,'alle Spiele'!CK6='alle Spiele'!CL6,ABS('alle Spiele'!$H6-'alle Spiele'!CK6)=1),Punktsystem!$B$10,0),0)</f>
        <v>0</v>
      </c>
      <c r="CM6" s="223">
        <f>IF(CK6=Punktsystem!$B$5,IF(AND(Punktsystem!$I$14&lt;&gt;"",'alle Spiele'!$H6+'alle Spiele'!$J6&gt;Punktsystem!$D$14),('alle Spiele'!$H6+'alle Spiele'!$J6-Punktsystem!$D$14)*Punktsystem!$F$14,0)+IF(AND(Punktsystem!$I$15&lt;&gt;"",ABS('alle Spiele'!$H6-'alle Spiele'!$J6)&gt;Punktsystem!$D$15),(ABS('alle Spiele'!$H6-'alle Spiele'!$J6)-Punktsystem!$D$15)*Punktsystem!$F$15,0),0)</f>
        <v>0</v>
      </c>
      <c r="CN6" s="226">
        <f>IF(OR('alle Spiele'!CN6="",'alle Spiele'!CO6="",'alle Spiele'!$K6="x"),0,IF(AND('alle Spiele'!$H6='alle Spiele'!CN6,'alle Spiele'!$J6='alle Spiele'!CO6),Punktsystem!$B$5,IF(OR(AND('alle Spiele'!$H6-'alle Spiele'!$J6&lt;0,'alle Spiele'!CN6-'alle Spiele'!CO6&lt;0),AND('alle Spiele'!$H6-'alle Spiele'!$J6&gt;0,'alle Spiele'!CN6-'alle Spiele'!CO6&gt;0),AND('alle Spiele'!$H6-'alle Spiele'!$J6=0,'alle Spiele'!CN6-'alle Spiele'!CO6=0)),Punktsystem!$B$6,0)))</f>
        <v>0</v>
      </c>
      <c r="CO6" s="222">
        <f>IF(CN6=Punktsystem!$B$6,IF(AND(Punktsystem!$D$9&lt;&gt;"",'alle Spiele'!$H6-'alle Spiele'!$J6='alle Spiele'!CN6-'alle Spiele'!CO6,'alle Spiele'!$H6&lt;&gt;'alle Spiele'!$J6),Punktsystem!$B$9,0)+IF(AND(Punktsystem!$D$11&lt;&gt;"",OR('alle Spiele'!$H6='alle Spiele'!CN6,'alle Spiele'!$J6='alle Spiele'!CO6)),Punktsystem!$B$11,0)+IF(AND(Punktsystem!$D$10&lt;&gt;"",'alle Spiele'!$H6='alle Spiele'!$J6,'alle Spiele'!CN6='alle Spiele'!CO6,ABS('alle Spiele'!$H6-'alle Spiele'!CN6)=1),Punktsystem!$B$10,0),0)</f>
        <v>0</v>
      </c>
      <c r="CP6" s="223">
        <f>IF(CN6=Punktsystem!$B$5,IF(AND(Punktsystem!$I$14&lt;&gt;"",'alle Spiele'!$H6+'alle Spiele'!$J6&gt;Punktsystem!$D$14),('alle Spiele'!$H6+'alle Spiele'!$J6-Punktsystem!$D$14)*Punktsystem!$F$14,0)+IF(AND(Punktsystem!$I$15&lt;&gt;"",ABS('alle Spiele'!$H6-'alle Spiele'!$J6)&gt;Punktsystem!$D$15),(ABS('alle Spiele'!$H6-'alle Spiele'!$J6)-Punktsystem!$D$15)*Punktsystem!$F$15,0),0)</f>
        <v>0</v>
      </c>
      <c r="CQ6" s="226">
        <f>IF(OR('alle Spiele'!CQ6="",'alle Spiele'!CR6="",'alle Spiele'!$K6="x"),0,IF(AND('alle Spiele'!$H6='alle Spiele'!CQ6,'alle Spiele'!$J6='alle Spiele'!CR6),Punktsystem!$B$5,IF(OR(AND('alle Spiele'!$H6-'alle Spiele'!$J6&lt;0,'alle Spiele'!CQ6-'alle Spiele'!CR6&lt;0),AND('alle Spiele'!$H6-'alle Spiele'!$J6&gt;0,'alle Spiele'!CQ6-'alle Spiele'!CR6&gt;0),AND('alle Spiele'!$H6-'alle Spiele'!$J6=0,'alle Spiele'!CQ6-'alle Spiele'!CR6=0)),Punktsystem!$B$6,0)))</f>
        <v>0</v>
      </c>
      <c r="CR6" s="222">
        <f>IF(CQ6=Punktsystem!$B$6,IF(AND(Punktsystem!$D$9&lt;&gt;"",'alle Spiele'!$H6-'alle Spiele'!$J6='alle Spiele'!CQ6-'alle Spiele'!CR6,'alle Spiele'!$H6&lt;&gt;'alle Spiele'!$J6),Punktsystem!$B$9,0)+IF(AND(Punktsystem!$D$11&lt;&gt;"",OR('alle Spiele'!$H6='alle Spiele'!CQ6,'alle Spiele'!$J6='alle Spiele'!CR6)),Punktsystem!$B$11,0)+IF(AND(Punktsystem!$D$10&lt;&gt;"",'alle Spiele'!$H6='alle Spiele'!$J6,'alle Spiele'!CQ6='alle Spiele'!CR6,ABS('alle Spiele'!$H6-'alle Spiele'!CQ6)=1),Punktsystem!$B$10,0),0)</f>
        <v>0</v>
      </c>
      <c r="CS6" s="223">
        <f>IF(CQ6=Punktsystem!$B$5,IF(AND(Punktsystem!$I$14&lt;&gt;"",'alle Spiele'!$H6+'alle Spiele'!$J6&gt;Punktsystem!$D$14),('alle Spiele'!$H6+'alle Spiele'!$J6-Punktsystem!$D$14)*Punktsystem!$F$14,0)+IF(AND(Punktsystem!$I$15&lt;&gt;"",ABS('alle Spiele'!$H6-'alle Spiele'!$J6)&gt;Punktsystem!$D$15),(ABS('alle Spiele'!$H6-'alle Spiele'!$J6)-Punktsystem!$D$15)*Punktsystem!$F$15,0),0)</f>
        <v>0</v>
      </c>
      <c r="CT6" s="226">
        <f>IF(OR('alle Spiele'!CT6="",'alle Spiele'!CU6="",'alle Spiele'!$K6="x"),0,IF(AND('alle Spiele'!$H6='alle Spiele'!CT6,'alle Spiele'!$J6='alle Spiele'!CU6),Punktsystem!$B$5,IF(OR(AND('alle Spiele'!$H6-'alle Spiele'!$J6&lt;0,'alle Spiele'!CT6-'alle Spiele'!CU6&lt;0),AND('alle Spiele'!$H6-'alle Spiele'!$J6&gt;0,'alle Spiele'!CT6-'alle Spiele'!CU6&gt;0),AND('alle Spiele'!$H6-'alle Spiele'!$J6=0,'alle Spiele'!CT6-'alle Spiele'!CU6=0)),Punktsystem!$B$6,0)))</f>
        <v>0</v>
      </c>
      <c r="CU6" s="222">
        <f>IF(CT6=Punktsystem!$B$6,IF(AND(Punktsystem!$D$9&lt;&gt;"",'alle Spiele'!$H6-'alle Spiele'!$J6='alle Spiele'!CT6-'alle Spiele'!CU6,'alle Spiele'!$H6&lt;&gt;'alle Spiele'!$J6),Punktsystem!$B$9,0)+IF(AND(Punktsystem!$D$11&lt;&gt;"",OR('alle Spiele'!$H6='alle Spiele'!CT6,'alle Spiele'!$J6='alle Spiele'!CU6)),Punktsystem!$B$11,0)+IF(AND(Punktsystem!$D$10&lt;&gt;"",'alle Spiele'!$H6='alle Spiele'!$J6,'alle Spiele'!CT6='alle Spiele'!CU6,ABS('alle Spiele'!$H6-'alle Spiele'!CT6)=1),Punktsystem!$B$10,0),0)</f>
        <v>0</v>
      </c>
      <c r="CV6" s="223">
        <f>IF(CT6=Punktsystem!$B$5,IF(AND(Punktsystem!$I$14&lt;&gt;"",'alle Spiele'!$H6+'alle Spiele'!$J6&gt;Punktsystem!$D$14),('alle Spiele'!$H6+'alle Spiele'!$J6-Punktsystem!$D$14)*Punktsystem!$F$14,0)+IF(AND(Punktsystem!$I$15&lt;&gt;"",ABS('alle Spiele'!$H6-'alle Spiele'!$J6)&gt;Punktsystem!$D$15),(ABS('alle Spiele'!$H6-'alle Spiele'!$J6)-Punktsystem!$D$15)*Punktsystem!$F$15,0),0)</f>
        <v>0</v>
      </c>
      <c r="CW6" s="226">
        <f>IF(OR('alle Spiele'!CW6="",'alle Spiele'!CX6="",'alle Spiele'!$K6="x"),0,IF(AND('alle Spiele'!$H6='alle Spiele'!CW6,'alle Spiele'!$J6='alle Spiele'!CX6),Punktsystem!$B$5,IF(OR(AND('alle Spiele'!$H6-'alle Spiele'!$J6&lt;0,'alle Spiele'!CW6-'alle Spiele'!CX6&lt;0),AND('alle Spiele'!$H6-'alle Spiele'!$J6&gt;0,'alle Spiele'!CW6-'alle Spiele'!CX6&gt;0),AND('alle Spiele'!$H6-'alle Spiele'!$J6=0,'alle Spiele'!CW6-'alle Spiele'!CX6=0)),Punktsystem!$B$6,0)))</f>
        <v>0</v>
      </c>
      <c r="CX6" s="222">
        <f>IF(CW6=Punktsystem!$B$6,IF(AND(Punktsystem!$D$9&lt;&gt;"",'alle Spiele'!$H6-'alle Spiele'!$J6='alle Spiele'!CW6-'alle Spiele'!CX6,'alle Spiele'!$H6&lt;&gt;'alle Spiele'!$J6),Punktsystem!$B$9,0)+IF(AND(Punktsystem!$D$11&lt;&gt;"",OR('alle Spiele'!$H6='alle Spiele'!CW6,'alle Spiele'!$J6='alle Spiele'!CX6)),Punktsystem!$B$11,0)+IF(AND(Punktsystem!$D$10&lt;&gt;"",'alle Spiele'!$H6='alle Spiele'!$J6,'alle Spiele'!CW6='alle Spiele'!CX6,ABS('alle Spiele'!$H6-'alle Spiele'!CW6)=1),Punktsystem!$B$10,0),0)</f>
        <v>0</v>
      </c>
      <c r="CY6" s="223">
        <f>IF(CW6=Punktsystem!$B$5,IF(AND(Punktsystem!$I$14&lt;&gt;"",'alle Spiele'!$H6+'alle Spiele'!$J6&gt;Punktsystem!$D$14),('alle Spiele'!$H6+'alle Spiele'!$J6-Punktsystem!$D$14)*Punktsystem!$F$14,0)+IF(AND(Punktsystem!$I$15&lt;&gt;"",ABS('alle Spiele'!$H6-'alle Spiele'!$J6)&gt;Punktsystem!$D$15),(ABS('alle Spiele'!$H6-'alle Spiele'!$J6)-Punktsystem!$D$15)*Punktsystem!$F$15,0),0)</f>
        <v>0</v>
      </c>
      <c r="CZ6" s="226">
        <f>IF(OR('alle Spiele'!CZ6="",'alle Spiele'!DA6="",'alle Spiele'!$K6="x"),0,IF(AND('alle Spiele'!$H6='alle Spiele'!CZ6,'alle Spiele'!$J6='alle Spiele'!DA6),Punktsystem!$B$5,IF(OR(AND('alle Spiele'!$H6-'alle Spiele'!$J6&lt;0,'alle Spiele'!CZ6-'alle Spiele'!DA6&lt;0),AND('alle Spiele'!$H6-'alle Spiele'!$J6&gt;0,'alle Spiele'!CZ6-'alle Spiele'!DA6&gt;0),AND('alle Spiele'!$H6-'alle Spiele'!$J6=0,'alle Spiele'!CZ6-'alle Spiele'!DA6=0)),Punktsystem!$B$6,0)))</f>
        <v>0</v>
      </c>
      <c r="DA6" s="222">
        <f>IF(CZ6=Punktsystem!$B$6,IF(AND(Punktsystem!$D$9&lt;&gt;"",'alle Spiele'!$H6-'alle Spiele'!$J6='alle Spiele'!CZ6-'alle Spiele'!DA6,'alle Spiele'!$H6&lt;&gt;'alle Spiele'!$J6),Punktsystem!$B$9,0)+IF(AND(Punktsystem!$D$11&lt;&gt;"",OR('alle Spiele'!$H6='alle Spiele'!CZ6,'alle Spiele'!$J6='alle Spiele'!DA6)),Punktsystem!$B$11,0)+IF(AND(Punktsystem!$D$10&lt;&gt;"",'alle Spiele'!$H6='alle Spiele'!$J6,'alle Spiele'!CZ6='alle Spiele'!DA6,ABS('alle Spiele'!$H6-'alle Spiele'!CZ6)=1),Punktsystem!$B$10,0),0)</f>
        <v>0</v>
      </c>
      <c r="DB6" s="223">
        <f>IF(CZ6=Punktsystem!$B$5,IF(AND(Punktsystem!$I$14&lt;&gt;"",'alle Spiele'!$H6+'alle Spiele'!$J6&gt;Punktsystem!$D$14),('alle Spiele'!$H6+'alle Spiele'!$J6-Punktsystem!$D$14)*Punktsystem!$F$14,0)+IF(AND(Punktsystem!$I$15&lt;&gt;"",ABS('alle Spiele'!$H6-'alle Spiele'!$J6)&gt;Punktsystem!$D$15),(ABS('alle Spiele'!$H6-'alle Spiele'!$J6)-Punktsystem!$D$15)*Punktsystem!$F$15,0),0)</f>
        <v>0</v>
      </c>
      <c r="DC6" s="226">
        <f>IF(OR('alle Spiele'!DC6="",'alle Spiele'!DD6="",'alle Spiele'!$K6="x"),0,IF(AND('alle Spiele'!$H6='alle Spiele'!DC6,'alle Spiele'!$J6='alle Spiele'!DD6),Punktsystem!$B$5,IF(OR(AND('alle Spiele'!$H6-'alle Spiele'!$J6&lt;0,'alle Spiele'!DC6-'alle Spiele'!DD6&lt;0),AND('alle Spiele'!$H6-'alle Spiele'!$J6&gt;0,'alle Spiele'!DC6-'alle Spiele'!DD6&gt;0),AND('alle Spiele'!$H6-'alle Spiele'!$J6=0,'alle Spiele'!DC6-'alle Spiele'!DD6=0)),Punktsystem!$B$6,0)))</f>
        <v>0</v>
      </c>
      <c r="DD6" s="222">
        <f>IF(DC6=Punktsystem!$B$6,IF(AND(Punktsystem!$D$9&lt;&gt;"",'alle Spiele'!$H6-'alle Spiele'!$J6='alle Spiele'!DC6-'alle Spiele'!DD6,'alle Spiele'!$H6&lt;&gt;'alle Spiele'!$J6),Punktsystem!$B$9,0)+IF(AND(Punktsystem!$D$11&lt;&gt;"",OR('alle Spiele'!$H6='alle Spiele'!DC6,'alle Spiele'!$J6='alle Spiele'!DD6)),Punktsystem!$B$11,0)+IF(AND(Punktsystem!$D$10&lt;&gt;"",'alle Spiele'!$H6='alle Spiele'!$J6,'alle Spiele'!DC6='alle Spiele'!DD6,ABS('alle Spiele'!$H6-'alle Spiele'!DC6)=1),Punktsystem!$B$10,0),0)</f>
        <v>0</v>
      </c>
      <c r="DE6" s="223">
        <f>IF(DC6=Punktsystem!$B$5,IF(AND(Punktsystem!$I$14&lt;&gt;"",'alle Spiele'!$H6+'alle Spiele'!$J6&gt;Punktsystem!$D$14),('alle Spiele'!$H6+'alle Spiele'!$J6-Punktsystem!$D$14)*Punktsystem!$F$14,0)+IF(AND(Punktsystem!$I$15&lt;&gt;"",ABS('alle Spiele'!$H6-'alle Spiele'!$J6)&gt;Punktsystem!$D$15),(ABS('alle Spiele'!$H6-'alle Spiele'!$J6)-Punktsystem!$D$15)*Punktsystem!$F$15,0),0)</f>
        <v>0</v>
      </c>
      <c r="DF6" s="226">
        <f>IF(OR('alle Spiele'!DF6="",'alle Spiele'!DG6="",'alle Spiele'!$K6="x"),0,IF(AND('alle Spiele'!$H6='alle Spiele'!DF6,'alle Spiele'!$J6='alle Spiele'!DG6),Punktsystem!$B$5,IF(OR(AND('alle Spiele'!$H6-'alle Spiele'!$J6&lt;0,'alle Spiele'!DF6-'alle Spiele'!DG6&lt;0),AND('alle Spiele'!$H6-'alle Spiele'!$J6&gt;0,'alle Spiele'!DF6-'alle Spiele'!DG6&gt;0),AND('alle Spiele'!$H6-'alle Spiele'!$J6=0,'alle Spiele'!DF6-'alle Spiele'!DG6=0)),Punktsystem!$B$6,0)))</f>
        <v>0</v>
      </c>
      <c r="DG6" s="222">
        <f>IF(DF6=Punktsystem!$B$6,IF(AND(Punktsystem!$D$9&lt;&gt;"",'alle Spiele'!$H6-'alle Spiele'!$J6='alle Spiele'!DF6-'alle Spiele'!DG6,'alle Spiele'!$H6&lt;&gt;'alle Spiele'!$J6),Punktsystem!$B$9,0)+IF(AND(Punktsystem!$D$11&lt;&gt;"",OR('alle Spiele'!$H6='alle Spiele'!DF6,'alle Spiele'!$J6='alle Spiele'!DG6)),Punktsystem!$B$11,0)+IF(AND(Punktsystem!$D$10&lt;&gt;"",'alle Spiele'!$H6='alle Spiele'!$J6,'alle Spiele'!DF6='alle Spiele'!DG6,ABS('alle Spiele'!$H6-'alle Spiele'!DF6)=1),Punktsystem!$B$10,0),0)</f>
        <v>0</v>
      </c>
      <c r="DH6" s="223">
        <f>IF(DF6=Punktsystem!$B$5,IF(AND(Punktsystem!$I$14&lt;&gt;"",'alle Spiele'!$H6+'alle Spiele'!$J6&gt;Punktsystem!$D$14),('alle Spiele'!$H6+'alle Spiele'!$J6-Punktsystem!$D$14)*Punktsystem!$F$14,0)+IF(AND(Punktsystem!$I$15&lt;&gt;"",ABS('alle Spiele'!$H6-'alle Spiele'!$J6)&gt;Punktsystem!$D$15),(ABS('alle Spiele'!$H6-'alle Spiele'!$J6)-Punktsystem!$D$15)*Punktsystem!$F$15,0),0)</f>
        <v>0</v>
      </c>
      <c r="DI6" s="226">
        <f>IF(OR('alle Spiele'!DI6="",'alle Spiele'!DJ6="",'alle Spiele'!$K6="x"),0,IF(AND('alle Spiele'!$H6='alle Spiele'!DI6,'alle Spiele'!$J6='alle Spiele'!DJ6),Punktsystem!$B$5,IF(OR(AND('alle Spiele'!$H6-'alle Spiele'!$J6&lt;0,'alle Spiele'!DI6-'alle Spiele'!DJ6&lt;0),AND('alle Spiele'!$H6-'alle Spiele'!$J6&gt;0,'alle Spiele'!DI6-'alle Spiele'!DJ6&gt;0),AND('alle Spiele'!$H6-'alle Spiele'!$J6=0,'alle Spiele'!DI6-'alle Spiele'!DJ6=0)),Punktsystem!$B$6,0)))</f>
        <v>0</v>
      </c>
      <c r="DJ6" s="222">
        <f>IF(DI6=Punktsystem!$B$6,IF(AND(Punktsystem!$D$9&lt;&gt;"",'alle Spiele'!$H6-'alle Spiele'!$J6='alle Spiele'!DI6-'alle Spiele'!DJ6,'alle Spiele'!$H6&lt;&gt;'alle Spiele'!$J6),Punktsystem!$B$9,0)+IF(AND(Punktsystem!$D$11&lt;&gt;"",OR('alle Spiele'!$H6='alle Spiele'!DI6,'alle Spiele'!$J6='alle Spiele'!DJ6)),Punktsystem!$B$11,0)+IF(AND(Punktsystem!$D$10&lt;&gt;"",'alle Spiele'!$H6='alle Spiele'!$J6,'alle Spiele'!DI6='alle Spiele'!DJ6,ABS('alle Spiele'!$H6-'alle Spiele'!DI6)=1),Punktsystem!$B$10,0),0)</f>
        <v>0</v>
      </c>
      <c r="DK6" s="223">
        <f>IF(DI6=Punktsystem!$B$5,IF(AND(Punktsystem!$I$14&lt;&gt;"",'alle Spiele'!$H6+'alle Spiele'!$J6&gt;Punktsystem!$D$14),('alle Spiele'!$H6+'alle Spiele'!$J6-Punktsystem!$D$14)*Punktsystem!$F$14,0)+IF(AND(Punktsystem!$I$15&lt;&gt;"",ABS('alle Spiele'!$H6-'alle Spiele'!$J6)&gt;Punktsystem!$D$15),(ABS('alle Spiele'!$H6-'alle Spiele'!$J6)-Punktsystem!$D$15)*Punktsystem!$F$15,0),0)</f>
        <v>0</v>
      </c>
      <c r="DL6" s="226">
        <f>IF(OR('alle Spiele'!DL6="",'alle Spiele'!DM6="",'alle Spiele'!$K6="x"),0,IF(AND('alle Spiele'!$H6='alle Spiele'!DL6,'alle Spiele'!$J6='alle Spiele'!DM6),Punktsystem!$B$5,IF(OR(AND('alle Spiele'!$H6-'alle Spiele'!$J6&lt;0,'alle Spiele'!DL6-'alle Spiele'!DM6&lt;0),AND('alle Spiele'!$H6-'alle Spiele'!$J6&gt;0,'alle Spiele'!DL6-'alle Spiele'!DM6&gt;0),AND('alle Spiele'!$H6-'alle Spiele'!$J6=0,'alle Spiele'!DL6-'alle Spiele'!DM6=0)),Punktsystem!$B$6,0)))</f>
        <v>0</v>
      </c>
      <c r="DM6" s="222">
        <f>IF(DL6=Punktsystem!$B$6,IF(AND(Punktsystem!$D$9&lt;&gt;"",'alle Spiele'!$H6-'alle Spiele'!$J6='alle Spiele'!DL6-'alle Spiele'!DM6,'alle Spiele'!$H6&lt;&gt;'alle Spiele'!$J6),Punktsystem!$B$9,0)+IF(AND(Punktsystem!$D$11&lt;&gt;"",OR('alle Spiele'!$H6='alle Spiele'!DL6,'alle Spiele'!$J6='alle Spiele'!DM6)),Punktsystem!$B$11,0)+IF(AND(Punktsystem!$D$10&lt;&gt;"",'alle Spiele'!$H6='alle Spiele'!$J6,'alle Spiele'!DL6='alle Spiele'!DM6,ABS('alle Spiele'!$H6-'alle Spiele'!DL6)=1),Punktsystem!$B$10,0),0)</f>
        <v>0</v>
      </c>
      <c r="DN6" s="223">
        <f>IF(DL6=Punktsystem!$B$5,IF(AND(Punktsystem!$I$14&lt;&gt;"",'alle Spiele'!$H6+'alle Spiele'!$J6&gt;Punktsystem!$D$14),('alle Spiele'!$H6+'alle Spiele'!$J6-Punktsystem!$D$14)*Punktsystem!$F$14,0)+IF(AND(Punktsystem!$I$15&lt;&gt;"",ABS('alle Spiele'!$H6-'alle Spiele'!$J6)&gt;Punktsystem!$D$15),(ABS('alle Spiele'!$H6-'alle Spiele'!$J6)-Punktsystem!$D$15)*Punktsystem!$F$15,0),0)</f>
        <v>0</v>
      </c>
      <c r="DO6" s="226">
        <f>IF(OR('alle Spiele'!DO6="",'alle Spiele'!DP6="",'alle Spiele'!$K6="x"),0,IF(AND('alle Spiele'!$H6='alle Spiele'!DO6,'alle Spiele'!$J6='alle Spiele'!DP6),Punktsystem!$B$5,IF(OR(AND('alle Spiele'!$H6-'alle Spiele'!$J6&lt;0,'alle Spiele'!DO6-'alle Spiele'!DP6&lt;0),AND('alle Spiele'!$H6-'alle Spiele'!$J6&gt;0,'alle Spiele'!DO6-'alle Spiele'!DP6&gt;0),AND('alle Spiele'!$H6-'alle Spiele'!$J6=0,'alle Spiele'!DO6-'alle Spiele'!DP6=0)),Punktsystem!$B$6,0)))</f>
        <v>0</v>
      </c>
      <c r="DP6" s="222">
        <f>IF(DO6=Punktsystem!$B$6,IF(AND(Punktsystem!$D$9&lt;&gt;"",'alle Spiele'!$H6-'alle Spiele'!$J6='alle Spiele'!DO6-'alle Spiele'!DP6,'alle Spiele'!$H6&lt;&gt;'alle Spiele'!$J6),Punktsystem!$B$9,0)+IF(AND(Punktsystem!$D$11&lt;&gt;"",OR('alle Spiele'!$H6='alle Spiele'!DO6,'alle Spiele'!$J6='alle Spiele'!DP6)),Punktsystem!$B$11,0)+IF(AND(Punktsystem!$D$10&lt;&gt;"",'alle Spiele'!$H6='alle Spiele'!$J6,'alle Spiele'!DO6='alle Spiele'!DP6,ABS('alle Spiele'!$H6-'alle Spiele'!DO6)=1),Punktsystem!$B$10,0),0)</f>
        <v>0</v>
      </c>
      <c r="DQ6" s="223">
        <f>IF(DO6=Punktsystem!$B$5,IF(AND(Punktsystem!$I$14&lt;&gt;"",'alle Spiele'!$H6+'alle Spiele'!$J6&gt;Punktsystem!$D$14),('alle Spiele'!$H6+'alle Spiele'!$J6-Punktsystem!$D$14)*Punktsystem!$F$14,0)+IF(AND(Punktsystem!$I$15&lt;&gt;"",ABS('alle Spiele'!$H6-'alle Spiele'!$J6)&gt;Punktsystem!$D$15),(ABS('alle Spiele'!$H6-'alle Spiele'!$J6)-Punktsystem!$D$15)*Punktsystem!$F$15,0),0)</f>
        <v>0</v>
      </c>
      <c r="DR6" s="226">
        <f>IF(OR('alle Spiele'!DR6="",'alle Spiele'!DS6="",'alle Spiele'!$K6="x"),0,IF(AND('alle Spiele'!$H6='alle Spiele'!DR6,'alle Spiele'!$J6='alle Spiele'!DS6),Punktsystem!$B$5,IF(OR(AND('alle Spiele'!$H6-'alle Spiele'!$J6&lt;0,'alle Spiele'!DR6-'alle Spiele'!DS6&lt;0),AND('alle Spiele'!$H6-'alle Spiele'!$J6&gt;0,'alle Spiele'!DR6-'alle Spiele'!DS6&gt;0),AND('alle Spiele'!$H6-'alle Spiele'!$J6=0,'alle Spiele'!DR6-'alle Spiele'!DS6=0)),Punktsystem!$B$6,0)))</f>
        <v>0</v>
      </c>
      <c r="DS6" s="222">
        <f>IF(DR6=Punktsystem!$B$6,IF(AND(Punktsystem!$D$9&lt;&gt;"",'alle Spiele'!$H6-'alle Spiele'!$J6='alle Spiele'!DR6-'alle Spiele'!DS6,'alle Spiele'!$H6&lt;&gt;'alle Spiele'!$J6),Punktsystem!$B$9,0)+IF(AND(Punktsystem!$D$11&lt;&gt;"",OR('alle Spiele'!$H6='alle Spiele'!DR6,'alle Spiele'!$J6='alle Spiele'!DS6)),Punktsystem!$B$11,0)+IF(AND(Punktsystem!$D$10&lt;&gt;"",'alle Spiele'!$H6='alle Spiele'!$J6,'alle Spiele'!DR6='alle Spiele'!DS6,ABS('alle Spiele'!$H6-'alle Spiele'!DR6)=1),Punktsystem!$B$10,0),0)</f>
        <v>0</v>
      </c>
      <c r="DT6" s="223">
        <f>IF(DR6=Punktsystem!$B$5,IF(AND(Punktsystem!$I$14&lt;&gt;"",'alle Spiele'!$H6+'alle Spiele'!$J6&gt;Punktsystem!$D$14),('alle Spiele'!$H6+'alle Spiele'!$J6-Punktsystem!$D$14)*Punktsystem!$F$14,0)+IF(AND(Punktsystem!$I$15&lt;&gt;"",ABS('alle Spiele'!$H6-'alle Spiele'!$J6)&gt;Punktsystem!$D$15),(ABS('alle Spiele'!$H6-'alle Spiele'!$J6)-Punktsystem!$D$15)*Punktsystem!$F$15,0),0)</f>
        <v>0</v>
      </c>
      <c r="DU6" s="226">
        <f>IF(OR('alle Spiele'!DU6="",'alle Spiele'!DV6="",'alle Spiele'!$K6="x"),0,IF(AND('alle Spiele'!$H6='alle Spiele'!DU6,'alle Spiele'!$J6='alle Spiele'!DV6),Punktsystem!$B$5,IF(OR(AND('alle Spiele'!$H6-'alle Spiele'!$J6&lt;0,'alle Spiele'!DU6-'alle Spiele'!DV6&lt;0),AND('alle Spiele'!$H6-'alle Spiele'!$J6&gt;0,'alle Spiele'!DU6-'alle Spiele'!DV6&gt;0),AND('alle Spiele'!$H6-'alle Spiele'!$J6=0,'alle Spiele'!DU6-'alle Spiele'!DV6=0)),Punktsystem!$B$6,0)))</f>
        <v>0</v>
      </c>
      <c r="DV6" s="222">
        <f>IF(DU6=Punktsystem!$B$6,IF(AND(Punktsystem!$D$9&lt;&gt;"",'alle Spiele'!$H6-'alle Spiele'!$J6='alle Spiele'!DU6-'alle Spiele'!DV6,'alle Spiele'!$H6&lt;&gt;'alle Spiele'!$J6),Punktsystem!$B$9,0)+IF(AND(Punktsystem!$D$11&lt;&gt;"",OR('alle Spiele'!$H6='alle Spiele'!DU6,'alle Spiele'!$J6='alle Spiele'!DV6)),Punktsystem!$B$11,0)+IF(AND(Punktsystem!$D$10&lt;&gt;"",'alle Spiele'!$H6='alle Spiele'!$J6,'alle Spiele'!DU6='alle Spiele'!DV6,ABS('alle Spiele'!$H6-'alle Spiele'!DU6)=1),Punktsystem!$B$10,0),0)</f>
        <v>0</v>
      </c>
      <c r="DW6" s="223">
        <f>IF(DU6=Punktsystem!$B$5,IF(AND(Punktsystem!$I$14&lt;&gt;"",'alle Spiele'!$H6+'alle Spiele'!$J6&gt;Punktsystem!$D$14),('alle Spiele'!$H6+'alle Spiele'!$J6-Punktsystem!$D$14)*Punktsystem!$F$14,0)+IF(AND(Punktsystem!$I$15&lt;&gt;"",ABS('alle Spiele'!$H6-'alle Spiele'!$J6)&gt;Punktsystem!$D$15),(ABS('alle Spiele'!$H6-'alle Spiele'!$J6)-Punktsystem!$D$15)*Punktsystem!$F$15,0),0)</f>
        <v>0</v>
      </c>
      <c r="DX6" s="226">
        <f>IF(OR('alle Spiele'!DX6="",'alle Spiele'!DY6="",'alle Spiele'!$K6="x"),0,IF(AND('alle Spiele'!$H6='alle Spiele'!DX6,'alle Spiele'!$J6='alle Spiele'!DY6),Punktsystem!$B$5,IF(OR(AND('alle Spiele'!$H6-'alle Spiele'!$J6&lt;0,'alle Spiele'!DX6-'alle Spiele'!DY6&lt;0),AND('alle Spiele'!$H6-'alle Spiele'!$J6&gt;0,'alle Spiele'!DX6-'alle Spiele'!DY6&gt;0),AND('alle Spiele'!$H6-'alle Spiele'!$J6=0,'alle Spiele'!DX6-'alle Spiele'!DY6=0)),Punktsystem!$B$6,0)))</f>
        <v>0</v>
      </c>
      <c r="DY6" s="222">
        <f>IF(DX6=Punktsystem!$B$6,IF(AND(Punktsystem!$D$9&lt;&gt;"",'alle Spiele'!$H6-'alle Spiele'!$J6='alle Spiele'!DX6-'alle Spiele'!DY6,'alle Spiele'!$H6&lt;&gt;'alle Spiele'!$J6),Punktsystem!$B$9,0)+IF(AND(Punktsystem!$D$11&lt;&gt;"",OR('alle Spiele'!$H6='alle Spiele'!DX6,'alle Spiele'!$J6='alle Spiele'!DY6)),Punktsystem!$B$11,0)+IF(AND(Punktsystem!$D$10&lt;&gt;"",'alle Spiele'!$H6='alle Spiele'!$J6,'alle Spiele'!DX6='alle Spiele'!DY6,ABS('alle Spiele'!$H6-'alle Spiele'!DX6)=1),Punktsystem!$B$10,0),0)</f>
        <v>0</v>
      </c>
      <c r="DZ6" s="223">
        <f>IF(DX6=Punktsystem!$B$5,IF(AND(Punktsystem!$I$14&lt;&gt;"",'alle Spiele'!$H6+'alle Spiele'!$J6&gt;Punktsystem!$D$14),('alle Spiele'!$H6+'alle Spiele'!$J6-Punktsystem!$D$14)*Punktsystem!$F$14,0)+IF(AND(Punktsystem!$I$15&lt;&gt;"",ABS('alle Spiele'!$H6-'alle Spiele'!$J6)&gt;Punktsystem!$D$15),(ABS('alle Spiele'!$H6-'alle Spiele'!$J6)-Punktsystem!$D$15)*Punktsystem!$F$15,0),0)</f>
        <v>0</v>
      </c>
      <c r="EA6" s="226">
        <f>IF(OR('alle Spiele'!EA6="",'alle Spiele'!EB6="",'alle Spiele'!$K6="x"),0,IF(AND('alle Spiele'!$H6='alle Spiele'!EA6,'alle Spiele'!$J6='alle Spiele'!EB6),Punktsystem!$B$5,IF(OR(AND('alle Spiele'!$H6-'alle Spiele'!$J6&lt;0,'alle Spiele'!EA6-'alle Spiele'!EB6&lt;0),AND('alle Spiele'!$H6-'alle Spiele'!$J6&gt;0,'alle Spiele'!EA6-'alle Spiele'!EB6&gt;0),AND('alle Spiele'!$H6-'alle Spiele'!$J6=0,'alle Spiele'!EA6-'alle Spiele'!EB6=0)),Punktsystem!$B$6,0)))</f>
        <v>0</v>
      </c>
      <c r="EB6" s="222">
        <f>IF(EA6=Punktsystem!$B$6,IF(AND(Punktsystem!$D$9&lt;&gt;"",'alle Spiele'!$H6-'alle Spiele'!$J6='alle Spiele'!EA6-'alle Spiele'!EB6,'alle Spiele'!$H6&lt;&gt;'alle Spiele'!$J6),Punktsystem!$B$9,0)+IF(AND(Punktsystem!$D$11&lt;&gt;"",OR('alle Spiele'!$H6='alle Spiele'!EA6,'alle Spiele'!$J6='alle Spiele'!EB6)),Punktsystem!$B$11,0)+IF(AND(Punktsystem!$D$10&lt;&gt;"",'alle Spiele'!$H6='alle Spiele'!$J6,'alle Spiele'!EA6='alle Spiele'!EB6,ABS('alle Spiele'!$H6-'alle Spiele'!EA6)=1),Punktsystem!$B$10,0),0)</f>
        <v>0</v>
      </c>
      <c r="EC6" s="223">
        <f>IF(EA6=Punktsystem!$B$5,IF(AND(Punktsystem!$I$14&lt;&gt;"",'alle Spiele'!$H6+'alle Spiele'!$J6&gt;Punktsystem!$D$14),('alle Spiele'!$H6+'alle Spiele'!$J6-Punktsystem!$D$14)*Punktsystem!$F$14,0)+IF(AND(Punktsystem!$I$15&lt;&gt;"",ABS('alle Spiele'!$H6-'alle Spiele'!$J6)&gt;Punktsystem!$D$15),(ABS('alle Spiele'!$H6-'alle Spiele'!$J6)-Punktsystem!$D$15)*Punktsystem!$F$15,0),0)</f>
        <v>0</v>
      </c>
      <c r="ED6" s="226">
        <f>IF(OR('alle Spiele'!ED6="",'alle Spiele'!EE6="",'alle Spiele'!$K6="x"),0,IF(AND('alle Spiele'!$H6='alle Spiele'!ED6,'alle Spiele'!$J6='alle Spiele'!EE6),Punktsystem!$B$5,IF(OR(AND('alle Spiele'!$H6-'alle Spiele'!$J6&lt;0,'alle Spiele'!ED6-'alle Spiele'!EE6&lt;0),AND('alle Spiele'!$H6-'alle Spiele'!$J6&gt;0,'alle Spiele'!ED6-'alle Spiele'!EE6&gt;0),AND('alle Spiele'!$H6-'alle Spiele'!$J6=0,'alle Spiele'!ED6-'alle Spiele'!EE6=0)),Punktsystem!$B$6,0)))</f>
        <v>0</v>
      </c>
      <c r="EE6" s="222">
        <f>IF(ED6=Punktsystem!$B$6,IF(AND(Punktsystem!$D$9&lt;&gt;"",'alle Spiele'!$H6-'alle Spiele'!$J6='alle Spiele'!ED6-'alle Spiele'!EE6,'alle Spiele'!$H6&lt;&gt;'alle Spiele'!$J6),Punktsystem!$B$9,0)+IF(AND(Punktsystem!$D$11&lt;&gt;"",OR('alle Spiele'!$H6='alle Spiele'!ED6,'alle Spiele'!$J6='alle Spiele'!EE6)),Punktsystem!$B$11,0)+IF(AND(Punktsystem!$D$10&lt;&gt;"",'alle Spiele'!$H6='alle Spiele'!$J6,'alle Spiele'!ED6='alle Spiele'!EE6,ABS('alle Spiele'!$H6-'alle Spiele'!ED6)=1),Punktsystem!$B$10,0),0)</f>
        <v>0</v>
      </c>
      <c r="EF6" s="223">
        <f>IF(ED6=Punktsystem!$B$5,IF(AND(Punktsystem!$I$14&lt;&gt;"",'alle Spiele'!$H6+'alle Spiele'!$J6&gt;Punktsystem!$D$14),('alle Spiele'!$H6+'alle Spiele'!$J6-Punktsystem!$D$14)*Punktsystem!$F$14,0)+IF(AND(Punktsystem!$I$15&lt;&gt;"",ABS('alle Spiele'!$H6-'alle Spiele'!$J6)&gt;Punktsystem!$D$15),(ABS('alle Spiele'!$H6-'alle Spiele'!$J6)-Punktsystem!$D$15)*Punktsystem!$F$15,0),0)</f>
        <v>0</v>
      </c>
      <c r="EG6" s="226">
        <f>IF(OR('alle Spiele'!EG6="",'alle Spiele'!EH6="",'alle Spiele'!$K6="x"),0,IF(AND('alle Spiele'!$H6='alle Spiele'!EG6,'alle Spiele'!$J6='alle Spiele'!EH6),Punktsystem!$B$5,IF(OR(AND('alle Spiele'!$H6-'alle Spiele'!$J6&lt;0,'alle Spiele'!EG6-'alle Spiele'!EH6&lt;0),AND('alle Spiele'!$H6-'alle Spiele'!$J6&gt;0,'alle Spiele'!EG6-'alle Spiele'!EH6&gt;0),AND('alle Spiele'!$H6-'alle Spiele'!$J6=0,'alle Spiele'!EG6-'alle Spiele'!EH6=0)),Punktsystem!$B$6,0)))</f>
        <v>0</v>
      </c>
      <c r="EH6" s="222">
        <f>IF(EG6=Punktsystem!$B$6,IF(AND(Punktsystem!$D$9&lt;&gt;"",'alle Spiele'!$H6-'alle Spiele'!$J6='alle Spiele'!EG6-'alle Spiele'!EH6,'alle Spiele'!$H6&lt;&gt;'alle Spiele'!$J6),Punktsystem!$B$9,0)+IF(AND(Punktsystem!$D$11&lt;&gt;"",OR('alle Spiele'!$H6='alle Spiele'!EG6,'alle Spiele'!$J6='alle Spiele'!EH6)),Punktsystem!$B$11,0)+IF(AND(Punktsystem!$D$10&lt;&gt;"",'alle Spiele'!$H6='alle Spiele'!$J6,'alle Spiele'!EG6='alle Spiele'!EH6,ABS('alle Spiele'!$H6-'alle Spiele'!EG6)=1),Punktsystem!$B$10,0),0)</f>
        <v>0</v>
      </c>
      <c r="EI6" s="223">
        <f>IF(EG6=Punktsystem!$B$5,IF(AND(Punktsystem!$I$14&lt;&gt;"",'alle Spiele'!$H6+'alle Spiele'!$J6&gt;Punktsystem!$D$14),('alle Spiele'!$H6+'alle Spiele'!$J6-Punktsystem!$D$14)*Punktsystem!$F$14,0)+IF(AND(Punktsystem!$I$15&lt;&gt;"",ABS('alle Spiele'!$H6-'alle Spiele'!$J6)&gt;Punktsystem!$D$15),(ABS('alle Spiele'!$H6-'alle Spiele'!$J6)-Punktsystem!$D$15)*Punktsystem!$F$15,0),0)</f>
        <v>0</v>
      </c>
    </row>
    <row r="7" spans="1:139">
      <c r="A7"/>
      <c r="B7"/>
      <c r="C7"/>
      <c r="D7"/>
      <c r="E7"/>
      <c r="F7"/>
      <c r="G7"/>
      <c r="H7"/>
      <c r="J7"/>
      <c r="K7"/>
      <c r="L7"/>
      <c r="M7"/>
      <c r="N7"/>
      <c r="O7"/>
      <c r="P7"/>
      <c r="Q7"/>
      <c r="T7" s="226">
        <f>IF(OR('alle Spiele'!T7="",'alle Spiele'!U7="",'alle Spiele'!$K7="x"),0,IF(AND('alle Spiele'!$H7='alle Spiele'!T7,'alle Spiele'!$J7='alle Spiele'!U7),Punktsystem!$B$5,IF(OR(AND('alle Spiele'!$H7-'alle Spiele'!$J7&lt;0,'alle Spiele'!T7-'alle Spiele'!U7&lt;0),AND('alle Spiele'!$H7-'alle Spiele'!$J7&gt;0,'alle Spiele'!T7-'alle Spiele'!U7&gt;0),AND('alle Spiele'!$H7-'alle Spiele'!$J7=0,'alle Spiele'!T7-'alle Spiele'!U7=0)),Punktsystem!$B$6,0)))</f>
        <v>1</v>
      </c>
      <c r="U7" s="222">
        <f>IF(T7=Punktsystem!$B$6,IF(AND(Punktsystem!$D$9&lt;&gt;"",'alle Spiele'!$H7-'alle Spiele'!$J7='alle Spiele'!T7-'alle Spiele'!U7,'alle Spiele'!$H7&lt;&gt;'alle Spiele'!$J7),Punktsystem!$B$9,0)+IF(AND(Punktsystem!$D$11&lt;&gt;"",OR('alle Spiele'!$H7='alle Spiele'!T7,'alle Spiele'!$J7='alle Spiele'!U7)),Punktsystem!$B$11,0)+IF(AND(Punktsystem!$D$10&lt;&gt;"",'alle Spiele'!$H7='alle Spiele'!$J7,'alle Spiele'!T7='alle Spiele'!U7,ABS('alle Spiele'!$H7-'alle Spiele'!T7)=1),Punktsystem!$B$10,0),0)</f>
        <v>0.5</v>
      </c>
      <c r="V7" s="223">
        <f>IF(T7=Punktsystem!$B$5,IF(AND(Punktsystem!$I$14&lt;&gt;"",'alle Spiele'!$H7+'alle Spiele'!$J7&gt;Punktsystem!$D$14),('alle Spiele'!$H7+'alle Spiele'!$J7-Punktsystem!$D$14)*Punktsystem!$F$14,0)+IF(AND(Punktsystem!$I$15&lt;&gt;"",ABS('alle Spiele'!$H7-'alle Spiele'!$J7)&gt;Punktsystem!$D$15),(ABS('alle Spiele'!$H7-'alle Spiele'!$J7)-Punktsystem!$D$15)*Punktsystem!$F$15,0),0)</f>
        <v>0</v>
      </c>
      <c r="W7" s="226">
        <f>IF(OR('alle Spiele'!W7="",'alle Spiele'!X7="",'alle Spiele'!$K7="x"),0,IF(AND('alle Spiele'!$H7='alle Spiele'!W7,'alle Spiele'!$J7='alle Spiele'!X7),Punktsystem!$B$5,IF(OR(AND('alle Spiele'!$H7-'alle Spiele'!$J7&lt;0,'alle Spiele'!W7-'alle Spiele'!X7&lt;0),AND('alle Spiele'!$H7-'alle Spiele'!$J7&gt;0,'alle Spiele'!W7-'alle Spiele'!X7&gt;0),AND('alle Spiele'!$H7-'alle Spiele'!$J7=0,'alle Spiele'!W7-'alle Spiele'!X7=0)),Punktsystem!$B$6,0)))</f>
        <v>0</v>
      </c>
      <c r="X7" s="222">
        <f>IF(W7=Punktsystem!$B$6,IF(AND(Punktsystem!$D$9&lt;&gt;"",'alle Spiele'!$H7-'alle Spiele'!$J7='alle Spiele'!W7-'alle Spiele'!X7,'alle Spiele'!$H7&lt;&gt;'alle Spiele'!$J7),Punktsystem!$B$9,0)+IF(AND(Punktsystem!$D$11&lt;&gt;"",OR('alle Spiele'!$H7='alle Spiele'!W7,'alle Spiele'!$J7='alle Spiele'!X7)),Punktsystem!$B$11,0)+IF(AND(Punktsystem!$D$10&lt;&gt;"",'alle Spiele'!$H7='alle Spiele'!$J7,'alle Spiele'!W7='alle Spiele'!X7,ABS('alle Spiele'!$H7-'alle Spiele'!W7)=1),Punktsystem!$B$10,0),0)</f>
        <v>0</v>
      </c>
      <c r="Y7" s="223">
        <f>IF(W7=Punktsystem!$B$5,IF(AND(Punktsystem!$I$14&lt;&gt;"",'alle Spiele'!$H7+'alle Spiele'!$J7&gt;Punktsystem!$D$14),('alle Spiele'!$H7+'alle Spiele'!$J7-Punktsystem!$D$14)*Punktsystem!$F$14,0)+IF(AND(Punktsystem!$I$15&lt;&gt;"",ABS('alle Spiele'!$H7-'alle Spiele'!$J7)&gt;Punktsystem!$D$15),(ABS('alle Spiele'!$H7-'alle Spiele'!$J7)-Punktsystem!$D$15)*Punktsystem!$F$15,0),0)</f>
        <v>0</v>
      </c>
      <c r="Z7" s="226">
        <f>IF(OR('alle Spiele'!Z7="",'alle Spiele'!AA7="",'alle Spiele'!$K7="x"),0,IF(AND('alle Spiele'!$H7='alle Spiele'!Z7,'alle Spiele'!$J7='alle Spiele'!AA7),Punktsystem!$B$5,IF(OR(AND('alle Spiele'!$H7-'alle Spiele'!$J7&lt;0,'alle Spiele'!Z7-'alle Spiele'!AA7&lt;0),AND('alle Spiele'!$H7-'alle Spiele'!$J7&gt;0,'alle Spiele'!Z7-'alle Spiele'!AA7&gt;0),AND('alle Spiele'!$H7-'alle Spiele'!$J7=0,'alle Spiele'!Z7-'alle Spiele'!AA7=0)),Punktsystem!$B$6,0)))</f>
        <v>0</v>
      </c>
      <c r="AA7" s="222">
        <f>IF(Z7=Punktsystem!$B$6,IF(AND(Punktsystem!$D$9&lt;&gt;"",'alle Spiele'!$H7-'alle Spiele'!$J7='alle Spiele'!Z7-'alle Spiele'!AA7,'alle Spiele'!$H7&lt;&gt;'alle Spiele'!$J7),Punktsystem!$B$9,0)+IF(AND(Punktsystem!$D$11&lt;&gt;"",OR('alle Spiele'!$H7='alle Spiele'!Z7,'alle Spiele'!$J7='alle Spiele'!AA7)),Punktsystem!$B$11,0)+IF(AND(Punktsystem!$D$10&lt;&gt;"",'alle Spiele'!$H7='alle Spiele'!$J7,'alle Spiele'!Z7='alle Spiele'!AA7,ABS('alle Spiele'!$H7-'alle Spiele'!Z7)=1),Punktsystem!$B$10,0),0)</f>
        <v>0</v>
      </c>
      <c r="AB7" s="223">
        <f>IF(Z7=Punktsystem!$B$5,IF(AND(Punktsystem!$I$14&lt;&gt;"",'alle Spiele'!$H7+'alle Spiele'!$J7&gt;Punktsystem!$D$14),('alle Spiele'!$H7+'alle Spiele'!$J7-Punktsystem!$D$14)*Punktsystem!$F$14,0)+IF(AND(Punktsystem!$I$15&lt;&gt;"",ABS('alle Spiele'!$H7-'alle Spiele'!$J7)&gt;Punktsystem!$D$15),(ABS('alle Spiele'!$H7-'alle Spiele'!$J7)-Punktsystem!$D$15)*Punktsystem!$F$15,0),0)</f>
        <v>0</v>
      </c>
      <c r="AC7" s="226">
        <f>IF(OR('alle Spiele'!AC7="",'alle Spiele'!AD7="",'alle Spiele'!$K7="x"),0,IF(AND('alle Spiele'!$H7='alle Spiele'!AC7,'alle Spiele'!$J7='alle Spiele'!AD7),Punktsystem!$B$5,IF(OR(AND('alle Spiele'!$H7-'alle Spiele'!$J7&lt;0,'alle Spiele'!AC7-'alle Spiele'!AD7&lt;0),AND('alle Spiele'!$H7-'alle Spiele'!$J7&gt;0,'alle Spiele'!AC7-'alle Spiele'!AD7&gt;0),AND('alle Spiele'!$H7-'alle Spiele'!$J7=0,'alle Spiele'!AC7-'alle Spiele'!AD7=0)),Punktsystem!$B$6,0)))</f>
        <v>0</v>
      </c>
      <c r="AD7" s="222">
        <f>IF(AC7=Punktsystem!$B$6,IF(AND(Punktsystem!$D$9&lt;&gt;"",'alle Spiele'!$H7-'alle Spiele'!$J7='alle Spiele'!AC7-'alle Spiele'!AD7,'alle Spiele'!$H7&lt;&gt;'alle Spiele'!$J7),Punktsystem!$B$9,0)+IF(AND(Punktsystem!$D$11&lt;&gt;"",OR('alle Spiele'!$H7='alle Spiele'!AC7,'alle Spiele'!$J7='alle Spiele'!AD7)),Punktsystem!$B$11,0)+IF(AND(Punktsystem!$D$10&lt;&gt;"",'alle Spiele'!$H7='alle Spiele'!$J7,'alle Spiele'!AC7='alle Spiele'!AD7,ABS('alle Spiele'!$H7-'alle Spiele'!AC7)=1),Punktsystem!$B$10,0),0)</f>
        <v>0</v>
      </c>
      <c r="AE7" s="223">
        <f>IF(AC7=Punktsystem!$B$5,IF(AND(Punktsystem!$I$14&lt;&gt;"",'alle Spiele'!$H7+'alle Spiele'!$J7&gt;Punktsystem!$D$14),('alle Spiele'!$H7+'alle Spiele'!$J7-Punktsystem!$D$14)*Punktsystem!$F$14,0)+IF(AND(Punktsystem!$I$15&lt;&gt;"",ABS('alle Spiele'!$H7-'alle Spiele'!$J7)&gt;Punktsystem!$D$15),(ABS('alle Spiele'!$H7-'alle Spiele'!$J7)-Punktsystem!$D$15)*Punktsystem!$F$15,0),0)</f>
        <v>0</v>
      </c>
      <c r="AF7" s="226">
        <f>IF(OR('alle Spiele'!AF7="",'alle Spiele'!AG7="",'alle Spiele'!$K7="x"),0,IF(AND('alle Spiele'!$H7='alle Spiele'!AF7,'alle Spiele'!$J7='alle Spiele'!AG7),Punktsystem!$B$5,IF(OR(AND('alle Spiele'!$H7-'alle Spiele'!$J7&lt;0,'alle Spiele'!AF7-'alle Spiele'!AG7&lt;0),AND('alle Spiele'!$H7-'alle Spiele'!$J7&gt;0,'alle Spiele'!AF7-'alle Spiele'!AG7&gt;0),AND('alle Spiele'!$H7-'alle Spiele'!$J7=0,'alle Spiele'!AF7-'alle Spiele'!AG7=0)),Punktsystem!$B$6,0)))</f>
        <v>0</v>
      </c>
      <c r="AG7" s="222">
        <f>IF(AF7=Punktsystem!$B$6,IF(AND(Punktsystem!$D$9&lt;&gt;"",'alle Spiele'!$H7-'alle Spiele'!$J7='alle Spiele'!AF7-'alle Spiele'!AG7,'alle Spiele'!$H7&lt;&gt;'alle Spiele'!$J7),Punktsystem!$B$9,0)+IF(AND(Punktsystem!$D$11&lt;&gt;"",OR('alle Spiele'!$H7='alle Spiele'!AF7,'alle Spiele'!$J7='alle Spiele'!AG7)),Punktsystem!$B$11,0)+IF(AND(Punktsystem!$D$10&lt;&gt;"",'alle Spiele'!$H7='alle Spiele'!$J7,'alle Spiele'!AF7='alle Spiele'!AG7,ABS('alle Spiele'!$H7-'alle Spiele'!AF7)=1),Punktsystem!$B$10,0),0)</f>
        <v>0</v>
      </c>
      <c r="AH7" s="223">
        <f>IF(AF7=Punktsystem!$B$5,IF(AND(Punktsystem!$I$14&lt;&gt;"",'alle Spiele'!$H7+'alle Spiele'!$J7&gt;Punktsystem!$D$14),('alle Spiele'!$H7+'alle Spiele'!$J7-Punktsystem!$D$14)*Punktsystem!$F$14,0)+IF(AND(Punktsystem!$I$15&lt;&gt;"",ABS('alle Spiele'!$H7-'alle Spiele'!$J7)&gt;Punktsystem!$D$15),(ABS('alle Spiele'!$H7-'alle Spiele'!$J7)-Punktsystem!$D$15)*Punktsystem!$F$15,0),0)</f>
        <v>0</v>
      </c>
      <c r="AI7" s="226">
        <f>IF(OR('alle Spiele'!AI7="",'alle Spiele'!AJ7="",'alle Spiele'!$K7="x"),0,IF(AND('alle Spiele'!$H7='alle Spiele'!AI7,'alle Spiele'!$J7='alle Spiele'!AJ7),Punktsystem!$B$5,IF(OR(AND('alle Spiele'!$H7-'alle Spiele'!$J7&lt;0,'alle Spiele'!AI7-'alle Spiele'!AJ7&lt;0),AND('alle Spiele'!$H7-'alle Spiele'!$J7&gt;0,'alle Spiele'!AI7-'alle Spiele'!AJ7&gt;0),AND('alle Spiele'!$H7-'alle Spiele'!$J7=0,'alle Spiele'!AI7-'alle Spiele'!AJ7=0)),Punktsystem!$B$6,0)))</f>
        <v>0</v>
      </c>
      <c r="AJ7" s="222">
        <f>IF(AI7=Punktsystem!$B$6,IF(AND(Punktsystem!$D$9&lt;&gt;"",'alle Spiele'!$H7-'alle Spiele'!$J7='alle Spiele'!AI7-'alle Spiele'!AJ7,'alle Spiele'!$H7&lt;&gt;'alle Spiele'!$J7),Punktsystem!$B$9,0)+IF(AND(Punktsystem!$D$11&lt;&gt;"",OR('alle Spiele'!$H7='alle Spiele'!AI7,'alle Spiele'!$J7='alle Spiele'!AJ7)),Punktsystem!$B$11,0)+IF(AND(Punktsystem!$D$10&lt;&gt;"",'alle Spiele'!$H7='alle Spiele'!$J7,'alle Spiele'!AI7='alle Spiele'!AJ7,ABS('alle Spiele'!$H7-'alle Spiele'!AI7)=1),Punktsystem!$B$10,0),0)</f>
        <v>0</v>
      </c>
      <c r="AK7" s="223">
        <f>IF(AI7=Punktsystem!$B$5,IF(AND(Punktsystem!$I$14&lt;&gt;"",'alle Spiele'!$H7+'alle Spiele'!$J7&gt;Punktsystem!$D$14),('alle Spiele'!$H7+'alle Spiele'!$J7-Punktsystem!$D$14)*Punktsystem!$F$14,0)+IF(AND(Punktsystem!$I$15&lt;&gt;"",ABS('alle Spiele'!$H7-'alle Spiele'!$J7)&gt;Punktsystem!$D$15),(ABS('alle Spiele'!$H7-'alle Spiele'!$J7)-Punktsystem!$D$15)*Punktsystem!$F$15,0),0)</f>
        <v>0</v>
      </c>
      <c r="AL7" s="226">
        <f>IF(OR('alle Spiele'!AL7="",'alle Spiele'!AM7="",'alle Spiele'!$K7="x"),0,IF(AND('alle Spiele'!$H7='alle Spiele'!AL7,'alle Spiele'!$J7='alle Spiele'!AM7),Punktsystem!$B$5,IF(OR(AND('alle Spiele'!$H7-'alle Spiele'!$J7&lt;0,'alle Spiele'!AL7-'alle Spiele'!AM7&lt;0),AND('alle Spiele'!$H7-'alle Spiele'!$J7&gt;0,'alle Spiele'!AL7-'alle Spiele'!AM7&gt;0),AND('alle Spiele'!$H7-'alle Spiele'!$J7=0,'alle Spiele'!AL7-'alle Spiele'!AM7=0)),Punktsystem!$B$6,0)))</f>
        <v>0</v>
      </c>
      <c r="AM7" s="222">
        <f>IF(AL7=Punktsystem!$B$6,IF(AND(Punktsystem!$D$9&lt;&gt;"",'alle Spiele'!$H7-'alle Spiele'!$J7='alle Spiele'!AL7-'alle Spiele'!AM7,'alle Spiele'!$H7&lt;&gt;'alle Spiele'!$J7),Punktsystem!$B$9,0)+IF(AND(Punktsystem!$D$11&lt;&gt;"",OR('alle Spiele'!$H7='alle Spiele'!AL7,'alle Spiele'!$J7='alle Spiele'!AM7)),Punktsystem!$B$11,0)+IF(AND(Punktsystem!$D$10&lt;&gt;"",'alle Spiele'!$H7='alle Spiele'!$J7,'alle Spiele'!AL7='alle Spiele'!AM7,ABS('alle Spiele'!$H7-'alle Spiele'!AL7)=1),Punktsystem!$B$10,0),0)</f>
        <v>0</v>
      </c>
      <c r="AN7" s="223">
        <f>IF(AL7=Punktsystem!$B$5,IF(AND(Punktsystem!$I$14&lt;&gt;"",'alle Spiele'!$H7+'alle Spiele'!$J7&gt;Punktsystem!$D$14),('alle Spiele'!$H7+'alle Spiele'!$J7-Punktsystem!$D$14)*Punktsystem!$F$14,0)+IF(AND(Punktsystem!$I$15&lt;&gt;"",ABS('alle Spiele'!$H7-'alle Spiele'!$J7)&gt;Punktsystem!$D$15),(ABS('alle Spiele'!$H7-'alle Spiele'!$J7)-Punktsystem!$D$15)*Punktsystem!$F$15,0),0)</f>
        <v>0</v>
      </c>
      <c r="AO7" s="226">
        <f>IF(OR('alle Spiele'!AO7="",'alle Spiele'!AP7="",'alle Spiele'!$K7="x"),0,IF(AND('alle Spiele'!$H7='alle Spiele'!AO7,'alle Spiele'!$J7='alle Spiele'!AP7),Punktsystem!$B$5,IF(OR(AND('alle Spiele'!$H7-'alle Spiele'!$J7&lt;0,'alle Spiele'!AO7-'alle Spiele'!AP7&lt;0),AND('alle Spiele'!$H7-'alle Spiele'!$J7&gt;0,'alle Spiele'!AO7-'alle Spiele'!AP7&gt;0),AND('alle Spiele'!$H7-'alle Spiele'!$J7=0,'alle Spiele'!AO7-'alle Spiele'!AP7=0)),Punktsystem!$B$6,0)))</f>
        <v>0</v>
      </c>
      <c r="AP7" s="222">
        <f>IF(AO7=Punktsystem!$B$6,IF(AND(Punktsystem!$D$9&lt;&gt;"",'alle Spiele'!$H7-'alle Spiele'!$J7='alle Spiele'!AO7-'alle Spiele'!AP7,'alle Spiele'!$H7&lt;&gt;'alle Spiele'!$J7),Punktsystem!$B$9,0)+IF(AND(Punktsystem!$D$11&lt;&gt;"",OR('alle Spiele'!$H7='alle Spiele'!AO7,'alle Spiele'!$J7='alle Spiele'!AP7)),Punktsystem!$B$11,0)+IF(AND(Punktsystem!$D$10&lt;&gt;"",'alle Spiele'!$H7='alle Spiele'!$J7,'alle Spiele'!AO7='alle Spiele'!AP7,ABS('alle Spiele'!$H7-'alle Spiele'!AO7)=1),Punktsystem!$B$10,0),0)</f>
        <v>0</v>
      </c>
      <c r="AQ7" s="223">
        <f>IF(AO7=Punktsystem!$B$5,IF(AND(Punktsystem!$I$14&lt;&gt;"",'alle Spiele'!$H7+'alle Spiele'!$J7&gt;Punktsystem!$D$14),('alle Spiele'!$H7+'alle Spiele'!$J7-Punktsystem!$D$14)*Punktsystem!$F$14,0)+IF(AND(Punktsystem!$I$15&lt;&gt;"",ABS('alle Spiele'!$H7-'alle Spiele'!$J7)&gt;Punktsystem!$D$15),(ABS('alle Spiele'!$H7-'alle Spiele'!$J7)-Punktsystem!$D$15)*Punktsystem!$F$15,0),0)</f>
        <v>0</v>
      </c>
      <c r="AR7" s="226">
        <f>IF(OR('alle Spiele'!AR7="",'alle Spiele'!AS7="",'alle Spiele'!$K7="x"),0,IF(AND('alle Spiele'!$H7='alle Spiele'!AR7,'alle Spiele'!$J7='alle Spiele'!AS7),Punktsystem!$B$5,IF(OR(AND('alle Spiele'!$H7-'alle Spiele'!$J7&lt;0,'alle Spiele'!AR7-'alle Spiele'!AS7&lt;0),AND('alle Spiele'!$H7-'alle Spiele'!$J7&gt;0,'alle Spiele'!AR7-'alle Spiele'!AS7&gt;0),AND('alle Spiele'!$H7-'alle Spiele'!$J7=0,'alle Spiele'!AR7-'alle Spiele'!AS7=0)),Punktsystem!$B$6,0)))</f>
        <v>0</v>
      </c>
      <c r="AS7" s="222">
        <f>IF(AR7=Punktsystem!$B$6,IF(AND(Punktsystem!$D$9&lt;&gt;"",'alle Spiele'!$H7-'alle Spiele'!$J7='alle Spiele'!AR7-'alle Spiele'!AS7,'alle Spiele'!$H7&lt;&gt;'alle Spiele'!$J7),Punktsystem!$B$9,0)+IF(AND(Punktsystem!$D$11&lt;&gt;"",OR('alle Spiele'!$H7='alle Spiele'!AR7,'alle Spiele'!$J7='alle Spiele'!AS7)),Punktsystem!$B$11,0)+IF(AND(Punktsystem!$D$10&lt;&gt;"",'alle Spiele'!$H7='alle Spiele'!$J7,'alle Spiele'!AR7='alle Spiele'!AS7,ABS('alle Spiele'!$H7-'alle Spiele'!AR7)=1),Punktsystem!$B$10,0),0)</f>
        <v>0</v>
      </c>
      <c r="AT7" s="223">
        <f>IF(AR7=Punktsystem!$B$5,IF(AND(Punktsystem!$I$14&lt;&gt;"",'alle Spiele'!$H7+'alle Spiele'!$J7&gt;Punktsystem!$D$14),('alle Spiele'!$H7+'alle Spiele'!$J7-Punktsystem!$D$14)*Punktsystem!$F$14,0)+IF(AND(Punktsystem!$I$15&lt;&gt;"",ABS('alle Spiele'!$H7-'alle Spiele'!$J7)&gt;Punktsystem!$D$15),(ABS('alle Spiele'!$H7-'alle Spiele'!$J7)-Punktsystem!$D$15)*Punktsystem!$F$15,0),0)</f>
        <v>0</v>
      </c>
      <c r="AU7" s="226">
        <f>IF(OR('alle Spiele'!AU7="",'alle Spiele'!AV7="",'alle Spiele'!$K7="x"),0,IF(AND('alle Spiele'!$H7='alle Spiele'!AU7,'alle Spiele'!$J7='alle Spiele'!AV7),Punktsystem!$B$5,IF(OR(AND('alle Spiele'!$H7-'alle Spiele'!$J7&lt;0,'alle Spiele'!AU7-'alle Spiele'!AV7&lt;0),AND('alle Spiele'!$H7-'alle Spiele'!$J7&gt;0,'alle Spiele'!AU7-'alle Spiele'!AV7&gt;0),AND('alle Spiele'!$H7-'alle Spiele'!$J7=0,'alle Spiele'!AU7-'alle Spiele'!AV7=0)),Punktsystem!$B$6,0)))</f>
        <v>0</v>
      </c>
      <c r="AV7" s="222">
        <f>IF(AU7=Punktsystem!$B$6,IF(AND(Punktsystem!$D$9&lt;&gt;"",'alle Spiele'!$H7-'alle Spiele'!$J7='alle Spiele'!AU7-'alle Spiele'!AV7,'alle Spiele'!$H7&lt;&gt;'alle Spiele'!$J7),Punktsystem!$B$9,0)+IF(AND(Punktsystem!$D$11&lt;&gt;"",OR('alle Spiele'!$H7='alle Spiele'!AU7,'alle Spiele'!$J7='alle Spiele'!AV7)),Punktsystem!$B$11,0)+IF(AND(Punktsystem!$D$10&lt;&gt;"",'alle Spiele'!$H7='alle Spiele'!$J7,'alle Spiele'!AU7='alle Spiele'!AV7,ABS('alle Spiele'!$H7-'alle Spiele'!AU7)=1),Punktsystem!$B$10,0),0)</f>
        <v>0</v>
      </c>
      <c r="AW7" s="223">
        <f>IF(AU7=Punktsystem!$B$5,IF(AND(Punktsystem!$I$14&lt;&gt;"",'alle Spiele'!$H7+'alle Spiele'!$J7&gt;Punktsystem!$D$14),('alle Spiele'!$H7+'alle Spiele'!$J7-Punktsystem!$D$14)*Punktsystem!$F$14,0)+IF(AND(Punktsystem!$I$15&lt;&gt;"",ABS('alle Spiele'!$H7-'alle Spiele'!$J7)&gt;Punktsystem!$D$15),(ABS('alle Spiele'!$H7-'alle Spiele'!$J7)-Punktsystem!$D$15)*Punktsystem!$F$15,0),0)</f>
        <v>0</v>
      </c>
      <c r="AX7" s="226">
        <f>IF(OR('alle Spiele'!AX7="",'alle Spiele'!AY7="",'alle Spiele'!$K7="x"),0,IF(AND('alle Spiele'!$H7='alle Spiele'!AX7,'alle Spiele'!$J7='alle Spiele'!AY7),Punktsystem!$B$5,IF(OR(AND('alle Spiele'!$H7-'alle Spiele'!$J7&lt;0,'alle Spiele'!AX7-'alle Spiele'!AY7&lt;0),AND('alle Spiele'!$H7-'alle Spiele'!$J7&gt;0,'alle Spiele'!AX7-'alle Spiele'!AY7&gt;0),AND('alle Spiele'!$H7-'alle Spiele'!$J7=0,'alle Spiele'!AX7-'alle Spiele'!AY7=0)),Punktsystem!$B$6,0)))</f>
        <v>0</v>
      </c>
      <c r="AY7" s="222">
        <f>IF(AX7=Punktsystem!$B$6,IF(AND(Punktsystem!$D$9&lt;&gt;"",'alle Spiele'!$H7-'alle Spiele'!$J7='alle Spiele'!AX7-'alle Spiele'!AY7,'alle Spiele'!$H7&lt;&gt;'alle Spiele'!$J7),Punktsystem!$B$9,0)+IF(AND(Punktsystem!$D$11&lt;&gt;"",OR('alle Spiele'!$H7='alle Spiele'!AX7,'alle Spiele'!$J7='alle Spiele'!AY7)),Punktsystem!$B$11,0)+IF(AND(Punktsystem!$D$10&lt;&gt;"",'alle Spiele'!$H7='alle Spiele'!$J7,'alle Spiele'!AX7='alle Spiele'!AY7,ABS('alle Spiele'!$H7-'alle Spiele'!AX7)=1),Punktsystem!$B$10,0),0)</f>
        <v>0</v>
      </c>
      <c r="AZ7" s="223">
        <f>IF(AX7=Punktsystem!$B$5,IF(AND(Punktsystem!$I$14&lt;&gt;"",'alle Spiele'!$H7+'alle Spiele'!$J7&gt;Punktsystem!$D$14),('alle Spiele'!$H7+'alle Spiele'!$J7-Punktsystem!$D$14)*Punktsystem!$F$14,0)+IF(AND(Punktsystem!$I$15&lt;&gt;"",ABS('alle Spiele'!$H7-'alle Spiele'!$J7)&gt;Punktsystem!$D$15),(ABS('alle Spiele'!$H7-'alle Spiele'!$J7)-Punktsystem!$D$15)*Punktsystem!$F$15,0),0)</f>
        <v>0</v>
      </c>
      <c r="BA7" s="226">
        <f>IF(OR('alle Spiele'!BA7="",'alle Spiele'!BB7="",'alle Spiele'!$K7="x"),0,IF(AND('alle Spiele'!$H7='alle Spiele'!BA7,'alle Spiele'!$J7='alle Spiele'!BB7),Punktsystem!$B$5,IF(OR(AND('alle Spiele'!$H7-'alle Spiele'!$J7&lt;0,'alle Spiele'!BA7-'alle Spiele'!BB7&lt;0),AND('alle Spiele'!$H7-'alle Spiele'!$J7&gt;0,'alle Spiele'!BA7-'alle Spiele'!BB7&gt;0),AND('alle Spiele'!$H7-'alle Spiele'!$J7=0,'alle Spiele'!BA7-'alle Spiele'!BB7=0)),Punktsystem!$B$6,0)))</f>
        <v>0</v>
      </c>
      <c r="BB7" s="222">
        <f>IF(BA7=Punktsystem!$B$6,IF(AND(Punktsystem!$D$9&lt;&gt;"",'alle Spiele'!$H7-'alle Spiele'!$J7='alle Spiele'!BA7-'alle Spiele'!BB7,'alle Spiele'!$H7&lt;&gt;'alle Spiele'!$J7),Punktsystem!$B$9,0)+IF(AND(Punktsystem!$D$11&lt;&gt;"",OR('alle Spiele'!$H7='alle Spiele'!BA7,'alle Spiele'!$J7='alle Spiele'!BB7)),Punktsystem!$B$11,0)+IF(AND(Punktsystem!$D$10&lt;&gt;"",'alle Spiele'!$H7='alle Spiele'!$J7,'alle Spiele'!BA7='alle Spiele'!BB7,ABS('alle Spiele'!$H7-'alle Spiele'!BA7)=1),Punktsystem!$B$10,0),0)</f>
        <v>0</v>
      </c>
      <c r="BC7" s="223">
        <f>IF(BA7=Punktsystem!$B$5,IF(AND(Punktsystem!$I$14&lt;&gt;"",'alle Spiele'!$H7+'alle Spiele'!$J7&gt;Punktsystem!$D$14),('alle Spiele'!$H7+'alle Spiele'!$J7-Punktsystem!$D$14)*Punktsystem!$F$14,0)+IF(AND(Punktsystem!$I$15&lt;&gt;"",ABS('alle Spiele'!$H7-'alle Spiele'!$J7)&gt;Punktsystem!$D$15),(ABS('alle Spiele'!$H7-'alle Spiele'!$J7)-Punktsystem!$D$15)*Punktsystem!$F$15,0),0)</f>
        <v>0</v>
      </c>
      <c r="BD7" s="226">
        <f>IF(OR('alle Spiele'!BD7="",'alle Spiele'!BE7="",'alle Spiele'!$K7="x"),0,IF(AND('alle Spiele'!$H7='alle Spiele'!BD7,'alle Spiele'!$J7='alle Spiele'!BE7),Punktsystem!$B$5,IF(OR(AND('alle Spiele'!$H7-'alle Spiele'!$J7&lt;0,'alle Spiele'!BD7-'alle Spiele'!BE7&lt;0),AND('alle Spiele'!$H7-'alle Spiele'!$J7&gt;0,'alle Spiele'!BD7-'alle Spiele'!BE7&gt;0),AND('alle Spiele'!$H7-'alle Spiele'!$J7=0,'alle Spiele'!BD7-'alle Spiele'!BE7=0)),Punktsystem!$B$6,0)))</f>
        <v>0</v>
      </c>
      <c r="BE7" s="222">
        <f>IF(BD7=Punktsystem!$B$6,IF(AND(Punktsystem!$D$9&lt;&gt;"",'alle Spiele'!$H7-'alle Spiele'!$J7='alle Spiele'!BD7-'alle Spiele'!BE7,'alle Spiele'!$H7&lt;&gt;'alle Spiele'!$J7),Punktsystem!$B$9,0)+IF(AND(Punktsystem!$D$11&lt;&gt;"",OR('alle Spiele'!$H7='alle Spiele'!BD7,'alle Spiele'!$J7='alle Spiele'!BE7)),Punktsystem!$B$11,0)+IF(AND(Punktsystem!$D$10&lt;&gt;"",'alle Spiele'!$H7='alle Spiele'!$J7,'alle Spiele'!BD7='alle Spiele'!BE7,ABS('alle Spiele'!$H7-'alle Spiele'!BD7)=1),Punktsystem!$B$10,0),0)</f>
        <v>0</v>
      </c>
      <c r="BF7" s="223">
        <f>IF(BD7=Punktsystem!$B$5,IF(AND(Punktsystem!$I$14&lt;&gt;"",'alle Spiele'!$H7+'alle Spiele'!$J7&gt;Punktsystem!$D$14),('alle Spiele'!$H7+'alle Spiele'!$J7-Punktsystem!$D$14)*Punktsystem!$F$14,0)+IF(AND(Punktsystem!$I$15&lt;&gt;"",ABS('alle Spiele'!$H7-'alle Spiele'!$J7)&gt;Punktsystem!$D$15),(ABS('alle Spiele'!$H7-'alle Spiele'!$J7)-Punktsystem!$D$15)*Punktsystem!$F$15,0),0)</f>
        <v>0</v>
      </c>
      <c r="BG7" s="226">
        <f>IF(OR('alle Spiele'!BG7="",'alle Spiele'!BH7="",'alle Spiele'!$K7="x"),0,IF(AND('alle Spiele'!$H7='alle Spiele'!BG7,'alle Spiele'!$J7='alle Spiele'!BH7),Punktsystem!$B$5,IF(OR(AND('alle Spiele'!$H7-'alle Spiele'!$J7&lt;0,'alle Spiele'!BG7-'alle Spiele'!BH7&lt;0),AND('alle Spiele'!$H7-'alle Spiele'!$J7&gt;0,'alle Spiele'!BG7-'alle Spiele'!BH7&gt;0),AND('alle Spiele'!$H7-'alle Spiele'!$J7=0,'alle Spiele'!BG7-'alle Spiele'!BH7=0)),Punktsystem!$B$6,0)))</f>
        <v>0</v>
      </c>
      <c r="BH7" s="222">
        <f>IF(BG7=Punktsystem!$B$6,IF(AND(Punktsystem!$D$9&lt;&gt;"",'alle Spiele'!$H7-'alle Spiele'!$J7='alle Spiele'!BG7-'alle Spiele'!BH7,'alle Spiele'!$H7&lt;&gt;'alle Spiele'!$J7),Punktsystem!$B$9,0)+IF(AND(Punktsystem!$D$11&lt;&gt;"",OR('alle Spiele'!$H7='alle Spiele'!BG7,'alle Spiele'!$J7='alle Spiele'!BH7)),Punktsystem!$B$11,0)+IF(AND(Punktsystem!$D$10&lt;&gt;"",'alle Spiele'!$H7='alle Spiele'!$J7,'alle Spiele'!BG7='alle Spiele'!BH7,ABS('alle Spiele'!$H7-'alle Spiele'!BG7)=1),Punktsystem!$B$10,0),0)</f>
        <v>0</v>
      </c>
      <c r="BI7" s="223">
        <f>IF(BG7=Punktsystem!$B$5,IF(AND(Punktsystem!$I$14&lt;&gt;"",'alle Spiele'!$H7+'alle Spiele'!$J7&gt;Punktsystem!$D$14),('alle Spiele'!$H7+'alle Spiele'!$J7-Punktsystem!$D$14)*Punktsystem!$F$14,0)+IF(AND(Punktsystem!$I$15&lt;&gt;"",ABS('alle Spiele'!$H7-'alle Spiele'!$J7)&gt;Punktsystem!$D$15),(ABS('alle Spiele'!$H7-'alle Spiele'!$J7)-Punktsystem!$D$15)*Punktsystem!$F$15,0),0)</f>
        <v>0</v>
      </c>
      <c r="BJ7" s="226">
        <f>IF(OR('alle Spiele'!BJ7="",'alle Spiele'!BK7="",'alle Spiele'!$K7="x"),0,IF(AND('alle Spiele'!$H7='alle Spiele'!BJ7,'alle Spiele'!$J7='alle Spiele'!BK7),Punktsystem!$B$5,IF(OR(AND('alle Spiele'!$H7-'alle Spiele'!$J7&lt;0,'alle Spiele'!BJ7-'alle Spiele'!BK7&lt;0),AND('alle Spiele'!$H7-'alle Spiele'!$J7&gt;0,'alle Spiele'!BJ7-'alle Spiele'!BK7&gt;0),AND('alle Spiele'!$H7-'alle Spiele'!$J7=0,'alle Spiele'!BJ7-'alle Spiele'!BK7=0)),Punktsystem!$B$6,0)))</f>
        <v>0</v>
      </c>
      <c r="BK7" s="222">
        <f>IF(BJ7=Punktsystem!$B$6,IF(AND(Punktsystem!$D$9&lt;&gt;"",'alle Spiele'!$H7-'alle Spiele'!$J7='alle Spiele'!BJ7-'alle Spiele'!BK7,'alle Spiele'!$H7&lt;&gt;'alle Spiele'!$J7),Punktsystem!$B$9,0)+IF(AND(Punktsystem!$D$11&lt;&gt;"",OR('alle Spiele'!$H7='alle Spiele'!BJ7,'alle Spiele'!$J7='alle Spiele'!BK7)),Punktsystem!$B$11,0)+IF(AND(Punktsystem!$D$10&lt;&gt;"",'alle Spiele'!$H7='alle Spiele'!$J7,'alle Spiele'!BJ7='alle Spiele'!BK7,ABS('alle Spiele'!$H7-'alle Spiele'!BJ7)=1),Punktsystem!$B$10,0),0)</f>
        <v>0</v>
      </c>
      <c r="BL7" s="223">
        <f>IF(BJ7=Punktsystem!$B$5,IF(AND(Punktsystem!$I$14&lt;&gt;"",'alle Spiele'!$H7+'alle Spiele'!$J7&gt;Punktsystem!$D$14),('alle Spiele'!$H7+'alle Spiele'!$J7-Punktsystem!$D$14)*Punktsystem!$F$14,0)+IF(AND(Punktsystem!$I$15&lt;&gt;"",ABS('alle Spiele'!$H7-'alle Spiele'!$J7)&gt;Punktsystem!$D$15),(ABS('alle Spiele'!$H7-'alle Spiele'!$J7)-Punktsystem!$D$15)*Punktsystem!$F$15,0),0)</f>
        <v>0</v>
      </c>
      <c r="BM7" s="226">
        <f>IF(OR('alle Spiele'!BM7="",'alle Spiele'!BN7="",'alle Spiele'!$K7="x"),0,IF(AND('alle Spiele'!$H7='alle Spiele'!BM7,'alle Spiele'!$J7='alle Spiele'!BN7),Punktsystem!$B$5,IF(OR(AND('alle Spiele'!$H7-'alle Spiele'!$J7&lt;0,'alle Spiele'!BM7-'alle Spiele'!BN7&lt;0),AND('alle Spiele'!$H7-'alle Spiele'!$J7&gt;0,'alle Spiele'!BM7-'alle Spiele'!BN7&gt;0),AND('alle Spiele'!$H7-'alle Spiele'!$J7=0,'alle Spiele'!BM7-'alle Spiele'!BN7=0)),Punktsystem!$B$6,0)))</f>
        <v>0</v>
      </c>
      <c r="BN7" s="222">
        <f>IF(BM7=Punktsystem!$B$6,IF(AND(Punktsystem!$D$9&lt;&gt;"",'alle Spiele'!$H7-'alle Spiele'!$J7='alle Spiele'!BM7-'alle Spiele'!BN7,'alle Spiele'!$H7&lt;&gt;'alle Spiele'!$J7),Punktsystem!$B$9,0)+IF(AND(Punktsystem!$D$11&lt;&gt;"",OR('alle Spiele'!$H7='alle Spiele'!BM7,'alle Spiele'!$J7='alle Spiele'!BN7)),Punktsystem!$B$11,0)+IF(AND(Punktsystem!$D$10&lt;&gt;"",'alle Spiele'!$H7='alle Spiele'!$J7,'alle Spiele'!BM7='alle Spiele'!BN7,ABS('alle Spiele'!$H7-'alle Spiele'!BM7)=1),Punktsystem!$B$10,0),0)</f>
        <v>0</v>
      </c>
      <c r="BO7" s="223">
        <f>IF(BM7=Punktsystem!$B$5,IF(AND(Punktsystem!$I$14&lt;&gt;"",'alle Spiele'!$H7+'alle Spiele'!$J7&gt;Punktsystem!$D$14),('alle Spiele'!$H7+'alle Spiele'!$J7-Punktsystem!$D$14)*Punktsystem!$F$14,0)+IF(AND(Punktsystem!$I$15&lt;&gt;"",ABS('alle Spiele'!$H7-'alle Spiele'!$J7)&gt;Punktsystem!$D$15),(ABS('alle Spiele'!$H7-'alle Spiele'!$J7)-Punktsystem!$D$15)*Punktsystem!$F$15,0),0)</f>
        <v>0</v>
      </c>
      <c r="BP7" s="226">
        <f>IF(OR('alle Spiele'!BP7="",'alle Spiele'!BQ7="",'alle Spiele'!$K7="x"),0,IF(AND('alle Spiele'!$H7='alle Spiele'!BP7,'alle Spiele'!$J7='alle Spiele'!BQ7),Punktsystem!$B$5,IF(OR(AND('alle Spiele'!$H7-'alle Spiele'!$J7&lt;0,'alle Spiele'!BP7-'alle Spiele'!BQ7&lt;0),AND('alle Spiele'!$H7-'alle Spiele'!$J7&gt;0,'alle Spiele'!BP7-'alle Spiele'!BQ7&gt;0),AND('alle Spiele'!$H7-'alle Spiele'!$J7=0,'alle Spiele'!BP7-'alle Spiele'!BQ7=0)),Punktsystem!$B$6,0)))</f>
        <v>0</v>
      </c>
      <c r="BQ7" s="222">
        <f>IF(BP7=Punktsystem!$B$6,IF(AND(Punktsystem!$D$9&lt;&gt;"",'alle Spiele'!$H7-'alle Spiele'!$J7='alle Spiele'!BP7-'alle Spiele'!BQ7,'alle Spiele'!$H7&lt;&gt;'alle Spiele'!$J7),Punktsystem!$B$9,0)+IF(AND(Punktsystem!$D$11&lt;&gt;"",OR('alle Spiele'!$H7='alle Spiele'!BP7,'alle Spiele'!$J7='alle Spiele'!BQ7)),Punktsystem!$B$11,0)+IF(AND(Punktsystem!$D$10&lt;&gt;"",'alle Spiele'!$H7='alle Spiele'!$J7,'alle Spiele'!BP7='alle Spiele'!BQ7,ABS('alle Spiele'!$H7-'alle Spiele'!BP7)=1),Punktsystem!$B$10,0),0)</f>
        <v>0</v>
      </c>
      <c r="BR7" s="223">
        <f>IF(BP7=Punktsystem!$B$5,IF(AND(Punktsystem!$I$14&lt;&gt;"",'alle Spiele'!$H7+'alle Spiele'!$J7&gt;Punktsystem!$D$14),('alle Spiele'!$H7+'alle Spiele'!$J7-Punktsystem!$D$14)*Punktsystem!$F$14,0)+IF(AND(Punktsystem!$I$15&lt;&gt;"",ABS('alle Spiele'!$H7-'alle Spiele'!$J7)&gt;Punktsystem!$D$15),(ABS('alle Spiele'!$H7-'alle Spiele'!$J7)-Punktsystem!$D$15)*Punktsystem!$F$15,0),0)</f>
        <v>0</v>
      </c>
      <c r="BS7" s="226">
        <f>IF(OR('alle Spiele'!BS7="",'alle Spiele'!BT7="",'alle Spiele'!$K7="x"),0,IF(AND('alle Spiele'!$H7='alle Spiele'!BS7,'alle Spiele'!$J7='alle Spiele'!BT7),Punktsystem!$B$5,IF(OR(AND('alle Spiele'!$H7-'alle Spiele'!$J7&lt;0,'alle Spiele'!BS7-'alle Spiele'!BT7&lt;0),AND('alle Spiele'!$H7-'alle Spiele'!$J7&gt;0,'alle Spiele'!BS7-'alle Spiele'!BT7&gt;0),AND('alle Spiele'!$H7-'alle Spiele'!$J7=0,'alle Spiele'!BS7-'alle Spiele'!BT7=0)),Punktsystem!$B$6,0)))</f>
        <v>0</v>
      </c>
      <c r="BT7" s="222">
        <f>IF(BS7=Punktsystem!$B$6,IF(AND(Punktsystem!$D$9&lt;&gt;"",'alle Spiele'!$H7-'alle Spiele'!$J7='alle Spiele'!BS7-'alle Spiele'!BT7,'alle Spiele'!$H7&lt;&gt;'alle Spiele'!$J7),Punktsystem!$B$9,0)+IF(AND(Punktsystem!$D$11&lt;&gt;"",OR('alle Spiele'!$H7='alle Spiele'!BS7,'alle Spiele'!$J7='alle Spiele'!BT7)),Punktsystem!$B$11,0)+IF(AND(Punktsystem!$D$10&lt;&gt;"",'alle Spiele'!$H7='alle Spiele'!$J7,'alle Spiele'!BS7='alle Spiele'!BT7,ABS('alle Spiele'!$H7-'alle Spiele'!BS7)=1),Punktsystem!$B$10,0),0)</f>
        <v>0</v>
      </c>
      <c r="BU7" s="223">
        <f>IF(BS7=Punktsystem!$B$5,IF(AND(Punktsystem!$I$14&lt;&gt;"",'alle Spiele'!$H7+'alle Spiele'!$J7&gt;Punktsystem!$D$14),('alle Spiele'!$H7+'alle Spiele'!$J7-Punktsystem!$D$14)*Punktsystem!$F$14,0)+IF(AND(Punktsystem!$I$15&lt;&gt;"",ABS('alle Spiele'!$H7-'alle Spiele'!$J7)&gt;Punktsystem!$D$15),(ABS('alle Spiele'!$H7-'alle Spiele'!$J7)-Punktsystem!$D$15)*Punktsystem!$F$15,0),0)</f>
        <v>0</v>
      </c>
      <c r="BV7" s="226">
        <f>IF(OR('alle Spiele'!BV7="",'alle Spiele'!BW7="",'alle Spiele'!$K7="x"),0,IF(AND('alle Spiele'!$H7='alle Spiele'!BV7,'alle Spiele'!$J7='alle Spiele'!BW7),Punktsystem!$B$5,IF(OR(AND('alle Spiele'!$H7-'alle Spiele'!$J7&lt;0,'alle Spiele'!BV7-'alle Spiele'!BW7&lt;0),AND('alle Spiele'!$H7-'alle Spiele'!$J7&gt;0,'alle Spiele'!BV7-'alle Spiele'!BW7&gt;0),AND('alle Spiele'!$H7-'alle Spiele'!$J7=0,'alle Spiele'!BV7-'alle Spiele'!BW7=0)),Punktsystem!$B$6,0)))</f>
        <v>0</v>
      </c>
      <c r="BW7" s="222">
        <f>IF(BV7=Punktsystem!$B$6,IF(AND(Punktsystem!$D$9&lt;&gt;"",'alle Spiele'!$H7-'alle Spiele'!$J7='alle Spiele'!BV7-'alle Spiele'!BW7,'alle Spiele'!$H7&lt;&gt;'alle Spiele'!$J7),Punktsystem!$B$9,0)+IF(AND(Punktsystem!$D$11&lt;&gt;"",OR('alle Spiele'!$H7='alle Spiele'!BV7,'alle Spiele'!$J7='alle Spiele'!BW7)),Punktsystem!$B$11,0)+IF(AND(Punktsystem!$D$10&lt;&gt;"",'alle Spiele'!$H7='alle Spiele'!$J7,'alle Spiele'!BV7='alle Spiele'!BW7,ABS('alle Spiele'!$H7-'alle Spiele'!BV7)=1),Punktsystem!$B$10,0),0)</f>
        <v>0</v>
      </c>
      <c r="BX7" s="223">
        <f>IF(BV7=Punktsystem!$B$5,IF(AND(Punktsystem!$I$14&lt;&gt;"",'alle Spiele'!$H7+'alle Spiele'!$J7&gt;Punktsystem!$D$14),('alle Spiele'!$H7+'alle Spiele'!$J7-Punktsystem!$D$14)*Punktsystem!$F$14,0)+IF(AND(Punktsystem!$I$15&lt;&gt;"",ABS('alle Spiele'!$H7-'alle Spiele'!$J7)&gt;Punktsystem!$D$15),(ABS('alle Spiele'!$H7-'alle Spiele'!$J7)-Punktsystem!$D$15)*Punktsystem!$F$15,0),0)</f>
        <v>0</v>
      </c>
      <c r="BY7" s="226">
        <f>IF(OR('alle Spiele'!BY7="",'alle Spiele'!BZ7="",'alle Spiele'!$K7="x"),0,IF(AND('alle Spiele'!$H7='alle Spiele'!BY7,'alle Spiele'!$J7='alle Spiele'!BZ7),Punktsystem!$B$5,IF(OR(AND('alle Spiele'!$H7-'alle Spiele'!$J7&lt;0,'alle Spiele'!BY7-'alle Spiele'!BZ7&lt;0),AND('alle Spiele'!$H7-'alle Spiele'!$J7&gt;0,'alle Spiele'!BY7-'alle Spiele'!BZ7&gt;0),AND('alle Spiele'!$H7-'alle Spiele'!$J7=0,'alle Spiele'!BY7-'alle Spiele'!BZ7=0)),Punktsystem!$B$6,0)))</f>
        <v>0</v>
      </c>
      <c r="BZ7" s="222">
        <f>IF(BY7=Punktsystem!$B$6,IF(AND(Punktsystem!$D$9&lt;&gt;"",'alle Spiele'!$H7-'alle Spiele'!$J7='alle Spiele'!BY7-'alle Spiele'!BZ7,'alle Spiele'!$H7&lt;&gt;'alle Spiele'!$J7),Punktsystem!$B$9,0)+IF(AND(Punktsystem!$D$11&lt;&gt;"",OR('alle Spiele'!$H7='alle Spiele'!BY7,'alle Spiele'!$J7='alle Spiele'!BZ7)),Punktsystem!$B$11,0)+IF(AND(Punktsystem!$D$10&lt;&gt;"",'alle Spiele'!$H7='alle Spiele'!$J7,'alle Spiele'!BY7='alle Spiele'!BZ7,ABS('alle Spiele'!$H7-'alle Spiele'!BY7)=1),Punktsystem!$B$10,0),0)</f>
        <v>0</v>
      </c>
      <c r="CA7" s="223">
        <f>IF(BY7=Punktsystem!$B$5,IF(AND(Punktsystem!$I$14&lt;&gt;"",'alle Spiele'!$H7+'alle Spiele'!$J7&gt;Punktsystem!$D$14),('alle Spiele'!$H7+'alle Spiele'!$J7-Punktsystem!$D$14)*Punktsystem!$F$14,0)+IF(AND(Punktsystem!$I$15&lt;&gt;"",ABS('alle Spiele'!$H7-'alle Spiele'!$J7)&gt;Punktsystem!$D$15),(ABS('alle Spiele'!$H7-'alle Spiele'!$J7)-Punktsystem!$D$15)*Punktsystem!$F$15,0),0)</f>
        <v>0</v>
      </c>
      <c r="CB7" s="226">
        <f>IF(OR('alle Spiele'!CB7="",'alle Spiele'!CC7="",'alle Spiele'!$K7="x"),0,IF(AND('alle Spiele'!$H7='alle Spiele'!CB7,'alle Spiele'!$J7='alle Spiele'!CC7),Punktsystem!$B$5,IF(OR(AND('alle Spiele'!$H7-'alle Spiele'!$J7&lt;0,'alle Spiele'!CB7-'alle Spiele'!CC7&lt;0),AND('alle Spiele'!$H7-'alle Spiele'!$J7&gt;0,'alle Spiele'!CB7-'alle Spiele'!CC7&gt;0),AND('alle Spiele'!$H7-'alle Spiele'!$J7=0,'alle Spiele'!CB7-'alle Spiele'!CC7=0)),Punktsystem!$B$6,0)))</f>
        <v>0</v>
      </c>
      <c r="CC7" s="222">
        <f>IF(CB7=Punktsystem!$B$6,IF(AND(Punktsystem!$D$9&lt;&gt;"",'alle Spiele'!$H7-'alle Spiele'!$J7='alle Spiele'!CB7-'alle Spiele'!CC7,'alle Spiele'!$H7&lt;&gt;'alle Spiele'!$J7),Punktsystem!$B$9,0)+IF(AND(Punktsystem!$D$11&lt;&gt;"",OR('alle Spiele'!$H7='alle Spiele'!CB7,'alle Spiele'!$J7='alle Spiele'!CC7)),Punktsystem!$B$11,0)+IF(AND(Punktsystem!$D$10&lt;&gt;"",'alle Spiele'!$H7='alle Spiele'!$J7,'alle Spiele'!CB7='alle Spiele'!CC7,ABS('alle Spiele'!$H7-'alle Spiele'!CB7)=1),Punktsystem!$B$10,0),0)</f>
        <v>0</v>
      </c>
      <c r="CD7" s="223">
        <f>IF(CB7=Punktsystem!$B$5,IF(AND(Punktsystem!$I$14&lt;&gt;"",'alle Spiele'!$H7+'alle Spiele'!$J7&gt;Punktsystem!$D$14),('alle Spiele'!$H7+'alle Spiele'!$J7-Punktsystem!$D$14)*Punktsystem!$F$14,0)+IF(AND(Punktsystem!$I$15&lt;&gt;"",ABS('alle Spiele'!$H7-'alle Spiele'!$J7)&gt;Punktsystem!$D$15),(ABS('alle Spiele'!$H7-'alle Spiele'!$J7)-Punktsystem!$D$15)*Punktsystem!$F$15,0),0)</f>
        <v>0</v>
      </c>
      <c r="CE7" s="226">
        <f>IF(OR('alle Spiele'!CE7="",'alle Spiele'!CF7="",'alle Spiele'!$K7="x"),0,IF(AND('alle Spiele'!$H7='alle Spiele'!CE7,'alle Spiele'!$J7='alle Spiele'!CF7),Punktsystem!$B$5,IF(OR(AND('alle Spiele'!$H7-'alle Spiele'!$J7&lt;0,'alle Spiele'!CE7-'alle Spiele'!CF7&lt;0),AND('alle Spiele'!$H7-'alle Spiele'!$J7&gt;0,'alle Spiele'!CE7-'alle Spiele'!CF7&gt;0),AND('alle Spiele'!$H7-'alle Spiele'!$J7=0,'alle Spiele'!CE7-'alle Spiele'!CF7=0)),Punktsystem!$B$6,0)))</f>
        <v>0</v>
      </c>
      <c r="CF7" s="222">
        <f>IF(CE7=Punktsystem!$B$6,IF(AND(Punktsystem!$D$9&lt;&gt;"",'alle Spiele'!$H7-'alle Spiele'!$J7='alle Spiele'!CE7-'alle Spiele'!CF7,'alle Spiele'!$H7&lt;&gt;'alle Spiele'!$J7),Punktsystem!$B$9,0)+IF(AND(Punktsystem!$D$11&lt;&gt;"",OR('alle Spiele'!$H7='alle Spiele'!CE7,'alle Spiele'!$J7='alle Spiele'!CF7)),Punktsystem!$B$11,0)+IF(AND(Punktsystem!$D$10&lt;&gt;"",'alle Spiele'!$H7='alle Spiele'!$J7,'alle Spiele'!CE7='alle Spiele'!CF7,ABS('alle Spiele'!$H7-'alle Spiele'!CE7)=1),Punktsystem!$B$10,0),0)</f>
        <v>0</v>
      </c>
      <c r="CG7" s="223">
        <f>IF(CE7=Punktsystem!$B$5,IF(AND(Punktsystem!$I$14&lt;&gt;"",'alle Spiele'!$H7+'alle Spiele'!$J7&gt;Punktsystem!$D$14),('alle Spiele'!$H7+'alle Spiele'!$J7-Punktsystem!$D$14)*Punktsystem!$F$14,0)+IF(AND(Punktsystem!$I$15&lt;&gt;"",ABS('alle Spiele'!$H7-'alle Spiele'!$J7)&gt;Punktsystem!$D$15),(ABS('alle Spiele'!$H7-'alle Spiele'!$J7)-Punktsystem!$D$15)*Punktsystem!$F$15,0),0)</f>
        <v>0</v>
      </c>
      <c r="CH7" s="226">
        <f>IF(OR('alle Spiele'!CH7="",'alle Spiele'!CI7="",'alle Spiele'!$K7="x"),0,IF(AND('alle Spiele'!$H7='alle Spiele'!CH7,'alle Spiele'!$J7='alle Spiele'!CI7),Punktsystem!$B$5,IF(OR(AND('alle Spiele'!$H7-'alle Spiele'!$J7&lt;0,'alle Spiele'!CH7-'alle Spiele'!CI7&lt;0),AND('alle Spiele'!$H7-'alle Spiele'!$J7&gt;0,'alle Spiele'!CH7-'alle Spiele'!CI7&gt;0),AND('alle Spiele'!$H7-'alle Spiele'!$J7=0,'alle Spiele'!CH7-'alle Spiele'!CI7=0)),Punktsystem!$B$6,0)))</f>
        <v>0</v>
      </c>
      <c r="CI7" s="222">
        <f>IF(CH7=Punktsystem!$B$6,IF(AND(Punktsystem!$D$9&lt;&gt;"",'alle Spiele'!$H7-'alle Spiele'!$J7='alle Spiele'!CH7-'alle Spiele'!CI7,'alle Spiele'!$H7&lt;&gt;'alle Spiele'!$J7),Punktsystem!$B$9,0)+IF(AND(Punktsystem!$D$11&lt;&gt;"",OR('alle Spiele'!$H7='alle Spiele'!CH7,'alle Spiele'!$J7='alle Spiele'!CI7)),Punktsystem!$B$11,0)+IF(AND(Punktsystem!$D$10&lt;&gt;"",'alle Spiele'!$H7='alle Spiele'!$J7,'alle Spiele'!CH7='alle Spiele'!CI7,ABS('alle Spiele'!$H7-'alle Spiele'!CH7)=1),Punktsystem!$B$10,0),0)</f>
        <v>0</v>
      </c>
      <c r="CJ7" s="223">
        <f>IF(CH7=Punktsystem!$B$5,IF(AND(Punktsystem!$I$14&lt;&gt;"",'alle Spiele'!$H7+'alle Spiele'!$J7&gt;Punktsystem!$D$14),('alle Spiele'!$H7+'alle Spiele'!$J7-Punktsystem!$D$14)*Punktsystem!$F$14,0)+IF(AND(Punktsystem!$I$15&lt;&gt;"",ABS('alle Spiele'!$H7-'alle Spiele'!$J7)&gt;Punktsystem!$D$15),(ABS('alle Spiele'!$H7-'alle Spiele'!$J7)-Punktsystem!$D$15)*Punktsystem!$F$15,0),0)</f>
        <v>0</v>
      </c>
      <c r="CK7" s="226">
        <f>IF(OR('alle Spiele'!CK7="",'alle Spiele'!CL7="",'alle Spiele'!$K7="x"),0,IF(AND('alle Spiele'!$H7='alle Spiele'!CK7,'alle Spiele'!$J7='alle Spiele'!CL7),Punktsystem!$B$5,IF(OR(AND('alle Spiele'!$H7-'alle Spiele'!$J7&lt;0,'alle Spiele'!CK7-'alle Spiele'!CL7&lt;0),AND('alle Spiele'!$H7-'alle Spiele'!$J7&gt;0,'alle Spiele'!CK7-'alle Spiele'!CL7&gt;0),AND('alle Spiele'!$H7-'alle Spiele'!$J7=0,'alle Spiele'!CK7-'alle Spiele'!CL7=0)),Punktsystem!$B$6,0)))</f>
        <v>0</v>
      </c>
      <c r="CL7" s="222">
        <f>IF(CK7=Punktsystem!$B$6,IF(AND(Punktsystem!$D$9&lt;&gt;"",'alle Spiele'!$H7-'alle Spiele'!$J7='alle Spiele'!CK7-'alle Spiele'!CL7,'alle Spiele'!$H7&lt;&gt;'alle Spiele'!$J7),Punktsystem!$B$9,0)+IF(AND(Punktsystem!$D$11&lt;&gt;"",OR('alle Spiele'!$H7='alle Spiele'!CK7,'alle Spiele'!$J7='alle Spiele'!CL7)),Punktsystem!$B$11,0)+IF(AND(Punktsystem!$D$10&lt;&gt;"",'alle Spiele'!$H7='alle Spiele'!$J7,'alle Spiele'!CK7='alle Spiele'!CL7,ABS('alle Spiele'!$H7-'alle Spiele'!CK7)=1),Punktsystem!$B$10,0),0)</f>
        <v>0</v>
      </c>
      <c r="CM7" s="223">
        <f>IF(CK7=Punktsystem!$B$5,IF(AND(Punktsystem!$I$14&lt;&gt;"",'alle Spiele'!$H7+'alle Spiele'!$J7&gt;Punktsystem!$D$14),('alle Spiele'!$H7+'alle Spiele'!$J7-Punktsystem!$D$14)*Punktsystem!$F$14,0)+IF(AND(Punktsystem!$I$15&lt;&gt;"",ABS('alle Spiele'!$H7-'alle Spiele'!$J7)&gt;Punktsystem!$D$15),(ABS('alle Spiele'!$H7-'alle Spiele'!$J7)-Punktsystem!$D$15)*Punktsystem!$F$15,0),0)</f>
        <v>0</v>
      </c>
      <c r="CN7" s="226">
        <f>IF(OR('alle Spiele'!CN7="",'alle Spiele'!CO7="",'alle Spiele'!$K7="x"),0,IF(AND('alle Spiele'!$H7='alle Spiele'!CN7,'alle Spiele'!$J7='alle Spiele'!CO7),Punktsystem!$B$5,IF(OR(AND('alle Spiele'!$H7-'alle Spiele'!$J7&lt;0,'alle Spiele'!CN7-'alle Spiele'!CO7&lt;0),AND('alle Spiele'!$H7-'alle Spiele'!$J7&gt;0,'alle Spiele'!CN7-'alle Spiele'!CO7&gt;0),AND('alle Spiele'!$H7-'alle Spiele'!$J7=0,'alle Spiele'!CN7-'alle Spiele'!CO7=0)),Punktsystem!$B$6,0)))</f>
        <v>0</v>
      </c>
      <c r="CO7" s="222">
        <f>IF(CN7=Punktsystem!$B$6,IF(AND(Punktsystem!$D$9&lt;&gt;"",'alle Spiele'!$H7-'alle Spiele'!$J7='alle Spiele'!CN7-'alle Spiele'!CO7,'alle Spiele'!$H7&lt;&gt;'alle Spiele'!$J7),Punktsystem!$B$9,0)+IF(AND(Punktsystem!$D$11&lt;&gt;"",OR('alle Spiele'!$H7='alle Spiele'!CN7,'alle Spiele'!$J7='alle Spiele'!CO7)),Punktsystem!$B$11,0)+IF(AND(Punktsystem!$D$10&lt;&gt;"",'alle Spiele'!$H7='alle Spiele'!$J7,'alle Spiele'!CN7='alle Spiele'!CO7,ABS('alle Spiele'!$H7-'alle Spiele'!CN7)=1),Punktsystem!$B$10,0),0)</f>
        <v>0</v>
      </c>
      <c r="CP7" s="223">
        <f>IF(CN7=Punktsystem!$B$5,IF(AND(Punktsystem!$I$14&lt;&gt;"",'alle Spiele'!$H7+'alle Spiele'!$J7&gt;Punktsystem!$D$14),('alle Spiele'!$H7+'alle Spiele'!$J7-Punktsystem!$D$14)*Punktsystem!$F$14,0)+IF(AND(Punktsystem!$I$15&lt;&gt;"",ABS('alle Spiele'!$H7-'alle Spiele'!$J7)&gt;Punktsystem!$D$15),(ABS('alle Spiele'!$H7-'alle Spiele'!$J7)-Punktsystem!$D$15)*Punktsystem!$F$15,0),0)</f>
        <v>0</v>
      </c>
      <c r="CQ7" s="226">
        <f>IF(OR('alle Spiele'!CQ7="",'alle Spiele'!CR7="",'alle Spiele'!$K7="x"),0,IF(AND('alle Spiele'!$H7='alle Spiele'!CQ7,'alle Spiele'!$J7='alle Spiele'!CR7),Punktsystem!$B$5,IF(OR(AND('alle Spiele'!$H7-'alle Spiele'!$J7&lt;0,'alle Spiele'!CQ7-'alle Spiele'!CR7&lt;0),AND('alle Spiele'!$H7-'alle Spiele'!$J7&gt;0,'alle Spiele'!CQ7-'alle Spiele'!CR7&gt;0),AND('alle Spiele'!$H7-'alle Spiele'!$J7=0,'alle Spiele'!CQ7-'alle Spiele'!CR7=0)),Punktsystem!$B$6,0)))</f>
        <v>0</v>
      </c>
      <c r="CR7" s="222">
        <f>IF(CQ7=Punktsystem!$B$6,IF(AND(Punktsystem!$D$9&lt;&gt;"",'alle Spiele'!$H7-'alle Spiele'!$J7='alle Spiele'!CQ7-'alle Spiele'!CR7,'alle Spiele'!$H7&lt;&gt;'alle Spiele'!$J7),Punktsystem!$B$9,0)+IF(AND(Punktsystem!$D$11&lt;&gt;"",OR('alle Spiele'!$H7='alle Spiele'!CQ7,'alle Spiele'!$J7='alle Spiele'!CR7)),Punktsystem!$B$11,0)+IF(AND(Punktsystem!$D$10&lt;&gt;"",'alle Spiele'!$H7='alle Spiele'!$J7,'alle Spiele'!CQ7='alle Spiele'!CR7,ABS('alle Spiele'!$H7-'alle Spiele'!CQ7)=1),Punktsystem!$B$10,0),0)</f>
        <v>0</v>
      </c>
      <c r="CS7" s="223">
        <f>IF(CQ7=Punktsystem!$B$5,IF(AND(Punktsystem!$I$14&lt;&gt;"",'alle Spiele'!$H7+'alle Spiele'!$J7&gt;Punktsystem!$D$14),('alle Spiele'!$H7+'alle Spiele'!$J7-Punktsystem!$D$14)*Punktsystem!$F$14,0)+IF(AND(Punktsystem!$I$15&lt;&gt;"",ABS('alle Spiele'!$H7-'alle Spiele'!$J7)&gt;Punktsystem!$D$15),(ABS('alle Spiele'!$H7-'alle Spiele'!$J7)-Punktsystem!$D$15)*Punktsystem!$F$15,0),0)</f>
        <v>0</v>
      </c>
      <c r="CT7" s="226">
        <f>IF(OR('alle Spiele'!CT7="",'alle Spiele'!CU7="",'alle Spiele'!$K7="x"),0,IF(AND('alle Spiele'!$H7='alle Spiele'!CT7,'alle Spiele'!$J7='alle Spiele'!CU7),Punktsystem!$B$5,IF(OR(AND('alle Spiele'!$H7-'alle Spiele'!$J7&lt;0,'alle Spiele'!CT7-'alle Spiele'!CU7&lt;0),AND('alle Spiele'!$H7-'alle Spiele'!$J7&gt;0,'alle Spiele'!CT7-'alle Spiele'!CU7&gt;0),AND('alle Spiele'!$H7-'alle Spiele'!$J7=0,'alle Spiele'!CT7-'alle Spiele'!CU7=0)),Punktsystem!$B$6,0)))</f>
        <v>0</v>
      </c>
      <c r="CU7" s="222">
        <f>IF(CT7=Punktsystem!$B$6,IF(AND(Punktsystem!$D$9&lt;&gt;"",'alle Spiele'!$H7-'alle Spiele'!$J7='alle Spiele'!CT7-'alle Spiele'!CU7,'alle Spiele'!$H7&lt;&gt;'alle Spiele'!$J7),Punktsystem!$B$9,0)+IF(AND(Punktsystem!$D$11&lt;&gt;"",OR('alle Spiele'!$H7='alle Spiele'!CT7,'alle Spiele'!$J7='alle Spiele'!CU7)),Punktsystem!$B$11,0)+IF(AND(Punktsystem!$D$10&lt;&gt;"",'alle Spiele'!$H7='alle Spiele'!$J7,'alle Spiele'!CT7='alle Spiele'!CU7,ABS('alle Spiele'!$H7-'alle Spiele'!CT7)=1),Punktsystem!$B$10,0),0)</f>
        <v>0</v>
      </c>
      <c r="CV7" s="223">
        <f>IF(CT7=Punktsystem!$B$5,IF(AND(Punktsystem!$I$14&lt;&gt;"",'alle Spiele'!$H7+'alle Spiele'!$J7&gt;Punktsystem!$D$14),('alle Spiele'!$H7+'alle Spiele'!$J7-Punktsystem!$D$14)*Punktsystem!$F$14,0)+IF(AND(Punktsystem!$I$15&lt;&gt;"",ABS('alle Spiele'!$H7-'alle Spiele'!$J7)&gt;Punktsystem!$D$15),(ABS('alle Spiele'!$H7-'alle Spiele'!$J7)-Punktsystem!$D$15)*Punktsystem!$F$15,0),0)</f>
        <v>0</v>
      </c>
      <c r="CW7" s="226">
        <f>IF(OR('alle Spiele'!CW7="",'alle Spiele'!CX7="",'alle Spiele'!$K7="x"),0,IF(AND('alle Spiele'!$H7='alle Spiele'!CW7,'alle Spiele'!$J7='alle Spiele'!CX7),Punktsystem!$B$5,IF(OR(AND('alle Spiele'!$H7-'alle Spiele'!$J7&lt;0,'alle Spiele'!CW7-'alle Spiele'!CX7&lt;0),AND('alle Spiele'!$H7-'alle Spiele'!$J7&gt;0,'alle Spiele'!CW7-'alle Spiele'!CX7&gt;0),AND('alle Spiele'!$H7-'alle Spiele'!$J7=0,'alle Spiele'!CW7-'alle Spiele'!CX7=0)),Punktsystem!$B$6,0)))</f>
        <v>0</v>
      </c>
      <c r="CX7" s="222">
        <f>IF(CW7=Punktsystem!$B$6,IF(AND(Punktsystem!$D$9&lt;&gt;"",'alle Spiele'!$H7-'alle Spiele'!$J7='alle Spiele'!CW7-'alle Spiele'!CX7,'alle Spiele'!$H7&lt;&gt;'alle Spiele'!$J7),Punktsystem!$B$9,0)+IF(AND(Punktsystem!$D$11&lt;&gt;"",OR('alle Spiele'!$H7='alle Spiele'!CW7,'alle Spiele'!$J7='alle Spiele'!CX7)),Punktsystem!$B$11,0)+IF(AND(Punktsystem!$D$10&lt;&gt;"",'alle Spiele'!$H7='alle Spiele'!$J7,'alle Spiele'!CW7='alle Spiele'!CX7,ABS('alle Spiele'!$H7-'alle Spiele'!CW7)=1),Punktsystem!$B$10,0),0)</f>
        <v>0</v>
      </c>
      <c r="CY7" s="223">
        <f>IF(CW7=Punktsystem!$B$5,IF(AND(Punktsystem!$I$14&lt;&gt;"",'alle Spiele'!$H7+'alle Spiele'!$J7&gt;Punktsystem!$D$14),('alle Spiele'!$H7+'alle Spiele'!$J7-Punktsystem!$D$14)*Punktsystem!$F$14,0)+IF(AND(Punktsystem!$I$15&lt;&gt;"",ABS('alle Spiele'!$H7-'alle Spiele'!$J7)&gt;Punktsystem!$D$15),(ABS('alle Spiele'!$H7-'alle Spiele'!$J7)-Punktsystem!$D$15)*Punktsystem!$F$15,0),0)</f>
        <v>0</v>
      </c>
      <c r="CZ7" s="226">
        <f>IF(OR('alle Spiele'!CZ7="",'alle Spiele'!DA7="",'alle Spiele'!$K7="x"),0,IF(AND('alle Spiele'!$H7='alle Spiele'!CZ7,'alle Spiele'!$J7='alle Spiele'!DA7),Punktsystem!$B$5,IF(OR(AND('alle Spiele'!$H7-'alle Spiele'!$J7&lt;0,'alle Spiele'!CZ7-'alle Spiele'!DA7&lt;0),AND('alle Spiele'!$H7-'alle Spiele'!$J7&gt;0,'alle Spiele'!CZ7-'alle Spiele'!DA7&gt;0),AND('alle Spiele'!$H7-'alle Spiele'!$J7=0,'alle Spiele'!CZ7-'alle Spiele'!DA7=0)),Punktsystem!$B$6,0)))</f>
        <v>0</v>
      </c>
      <c r="DA7" s="222">
        <f>IF(CZ7=Punktsystem!$B$6,IF(AND(Punktsystem!$D$9&lt;&gt;"",'alle Spiele'!$H7-'alle Spiele'!$J7='alle Spiele'!CZ7-'alle Spiele'!DA7,'alle Spiele'!$H7&lt;&gt;'alle Spiele'!$J7),Punktsystem!$B$9,0)+IF(AND(Punktsystem!$D$11&lt;&gt;"",OR('alle Spiele'!$H7='alle Spiele'!CZ7,'alle Spiele'!$J7='alle Spiele'!DA7)),Punktsystem!$B$11,0)+IF(AND(Punktsystem!$D$10&lt;&gt;"",'alle Spiele'!$H7='alle Spiele'!$J7,'alle Spiele'!CZ7='alle Spiele'!DA7,ABS('alle Spiele'!$H7-'alle Spiele'!CZ7)=1),Punktsystem!$B$10,0),0)</f>
        <v>0</v>
      </c>
      <c r="DB7" s="223">
        <f>IF(CZ7=Punktsystem!$B$5,IF(AND(Punktsystem!$I$14&lt;&gt;"",'alle Spiele'!$H7+'alle Spiele'!$J7&gt;Punktsystem!$D$14),('alle Spiele'!$H7+'alle Spiele'!$J7-Punktsystem!$D$14)*Punktsystem!$F$14,0)+IF(AND(Punktsystem!$I$15&lt;&gt;"",ABS('alle Spiele'!$H7-'alle Spiele'!$J7)&gt;Punktsystem!$D$15),(ABS('alle Spiele'!$H7-'alle Spiele'!$J7)-Punktsystem!$D$15)*Punktsystem!$F$15,0),0)</f>
        <v>0</v>
      </c>
      <c r="DC7" s="226">
        <f>IF(OR('alle Spiele'!DC7="",'alle Spiele'!DD7="",'alle Spiele'!$K7="x"),0,IF(AND('alle Spiele'!$H7='alle Spiele'!DC7,'alle Spiele'!$J7='alle Spiele'!DD7),Punktsystem!$B$5,IF(OR(AND('alle Spiele'!$H7-'alle Spiele'!$J7&lt;0,'alle Spiele'!DC7-'alle Spiele'!DD7&lt;0),AND('alle Spiele'!$H7-'alle Spiele'!$J7&gt;0,'alle Spiele'!DC7-'alle Spiele'!DD7&gt;0),AND('alle Spiele'!$H7-'alle Spiele'!$J7=0,'alle Spiele'!DC7-'alle Spiele'!DD7=0)),Punktsystem!$B$6,0)))</f>
        <v>0</v>
      </c>
      <c r="DD7" s="222">
        <f>IF(DC7=Punktsystem!$B$6,IF(AND(Punktsystem!$D$9&lt;&gt;"",'alle Spiele'!$H7-'alle Spiele'!$J7='alle Spiele'!DC7-'alle Spiele'!DD7,'alle Spiele'!$H7&lt;&gt;'alle Spiele'!$J7),Punktsystem!$B$9,0)+IF(AND(Punktsystem!$D$11&lt;&gt;"",OR('alle Spiele'!$H7='alle Spiele'!DC7,'alle Spiele'!$J7='alle Spiele'!DD7)),Punktsystem!$B$11,0)+IF(AND(Punktsystem!$D$10&lt;&gt;"",'alle Spiele'!$H7='alle Spiele'!$J7,'alle Spiele'!DC7='alle Spiele'!DD7,ABS('alle Spiele'!$H7-'alle Spiele'!DC7)=1),Punktsystem!$B$10,0),0)</f>
        <v>0</v>
      </c>
      <c r="DE7" s="223">
        <f>IF(DC7=Punktsystem!$B$5,IF(AND(Punktsystem!$I$14&lt;&gt;"",'alle Spiele'!$H7+'alle Spiele'!$J7&gt;Punktsystem!$D$14),('alle Spiele'!$H7+'alle Spiele'!$J7-Punktsystem!$D$14)*Punktsystem!$F$14,0)+IF(AND(Punktsystem!$I$15&lt;&gt;"",ABS('alle Spiele'!$H7-'alle Spiele'!$J7)&gt;Punktsystem!$D$15),(ABS('alle Spiele'!$H7-'alle Spiele'!$J7)-Punktsystem!$D$15)*Punktsystem!$F$15,0),0)</f>
        <v>0</v>
      </c>
      <c r="DF7" s="226">
        <f>IF(OR('alle Spiele'!DF7="",'alle Spiele'!DG7="",'alle Spiele'!$K7="x"),0,IF(AND('alle Spiele'!$H7='alle Spiele'!DF7,'alle Spiele'!$J7='alle Spiele'!DG7),Punktsystem!$B$5,IF(OR(AND('alle Spiele'!$H7-'alle Spiele'!$J7&lt;0,'alle Spiele'!DF7-'alle Spiele'!DG7&lt;0),AND('alle Spiele'!$H7-'alle Spiele'!$J7&gt;0,'alle Spiele'!DF7-'alle Spiele'!DG7&gt;0),AND('alle Spiele'!$H7-'alle Spiele'!$J7=0,'alle Spiele'!DF7-'alle Spiele'!DG7=0)),Punktsystem!$B$6,0)))</f>
        <v>0</v>
      </c>
      <c r="DG7" s="222">
        <f>IF(DF7=Punktsystem!$B$6,IF(AND(Punktsystem!$D$9&lt;&gt;"",'alle Spiele'!$H7-'alle Spiele'!$J7='alle Spiele'!DF7-'alle Spiele'!DG7,'alle Spiele'!$H7&lt;&gt;'alle Spiele'!$J7),Punktsystem!$B$9,0)+IF(AND(Punktsystem!$D$11&lt;&gt;"",OR('alle Spiele'!$H7='alle Spiele'!DF7,'alle Spiele'!$J7='alle Spiele'!DG7)),Punktsystem!$B$11,0)+IF(AND(Punktsystem!$D$10&lt;&gt;"",'alle Spiele'!$H7='alle Spiele'!$J7,'alle Spiele'!DF7='alle Spiele'!DG7,ABS('alle Spiele'!$H7-'alle Spiele'!DF7)=1),Punktsystem!$B$10,0),0)</f>
        <v>0</v>
      </c>
      <c r="DH7" s="223">
        <f>IF(DF7=Punktsystem!$B$5,IF(AND(Punktsystem!$I$14&lt;&gt;"",'alle Spiele'!$H7+'alle Spiele'!$J7&gt;Punktsystem!$D$14),('alle Spiele'!$H7+'alle Spiele'!$J7-Punktsystem!$D$14)*Punktsystem!$F$14,0)+IF(AND(Punktsystem!$I$15&lt;&gt;"",ABS('alle Spiele'!$H7-'alle Spiele'!$J7)&gt;Punktsystem!$D$15),(ABS('alle Spiele'!$H7-'alle Spiele'!$J7)-Punktsystem!$D$15)*Punktsystem!$F$15,0),0)</f>
        <v>0</v>
      </c>
      <c r="DI7" s="226">
        <f>IF(OR('alle Spiele'!DI7="",'alle Spiele'!DJ7="",'alle Spiele'!$K7="x"),0,IF(AND('alle Spiele'!$H7='alle Spiele'!DI7,'alle Spiele'!$J7='alle Spiele'!DJ7),Punktsystem!$B$5,IF(OR(AND('alle Spiele'!$H7-'alle Spiele'!$J7&lt;0,'alle Spiele'!DI7-'alle Spiele'!DJ7&lt;0),AND('alle Spiele'!$H7-'alle Spiele'!$J7&gt;0,'alle Spiele'!DI7-'alle Spiele'!DJ7&gt;0),AND('alle Spiele'!$H7-'alle Spiele'!$J7=0,'alle Spiele'!DI7-'alle Spiele'!DJ7=0)),Punktsystem!$B$6,0)))</f>
        <v>0</v>
      </c>
      <c r="DJ7" s="222">
        <f>IF(DI7=Punktsystem!$B$6,IF(AND(Punktsystem!$D$9&lt;&gt;"",'alle Spiele'!$H7-'alle Spiele'!$J7='alle Spiele'!DI7-'alle Spiele'!DJ7,'alle Spiele'!$H7&lt;&gt;'alle Spiele'!$J7),Punktsystem!$B$9,0)+IF(AND(Punktsystem!$D$11&lt;&gt;"",OR('alle Spiele'!$H7='alle Spiele'!DI7,'alle Spiele'!$J7='alle Spiele'!DJ7)),Punktsystem!$B$11,0)+IF(AND(Punktsystem!$D$10&lt;&gt;"",'alle Spiele'!$H7='alle Spiele'!$J7,'alle Spiele'!DI7='alle Spiele'!DJ7,ABS('alle Spiele'!$H7-'alle Spiele'!DI7)=1),Punktsystem!$B$10,0),0)</f>
        <v>0</v>
      </c>
      <c r="DK7" s="223">
        <f>IF(DI7=Punktsystem!$B$5,IF(AND(Punktsystem!$I$14&lt;&gt;"",'alle Spiele'!$H7+'alle Spiele'!$J7&gt;Punktsystem!$D$14),('alle Spiele'!$H7+'alle Spiele'!$J7-Punktsystem!$D$14)*Punktsystem!$F$14,0)+IF(AND(Punktsystem!$I$15&lt;&gt;"",ABS('alle Spiele'!$H7-'alle Spiele'!$J7)&gt;Punktsystem!$D$15),(ABS('alle Spiele'!$H7-'alle Spiele'!$J7)-Punktsystem!$D$15)*Punktsystem!$F$15,0),0)</f>
        <v>0</v>
      </c>
      <c r="DL7" s="226">
        <f>IF(OR('alle Spiele'!DL7="",'alle Spiele'!DM7="",'alle Spiele'!$K7="x"),0,IF(AND('alle Spiele'!$H7='alle Spiele'!DL7,'alle Spiele'!$J7='alle Spiele'!DM7),Punktsystem!$B$5,IF(OR(AND('alle Spiele'!$H7-'alle Spiele'!$J7&lt;0,'alle Spiele'!DL7-'alle Spiele'!DM7&lt;0),AND('alle Spiele'!$H7-'alle Spiele'!$J7&gt;0,'alle Spiele'!DL7-'alle Spiele'!DM7&gt;0),AND('alle Spiele'!$H7-'alle Spiele'!$J7=0,'alle Spiele'!DL7-'alle Spiele'!DM7=0)),Punktsystem!$B$6,0)))</f>
        <v>0</v>
      </c>
      <c r="DM7" s="222">
        <f>IF(DL7=Punktsystem!$B$6,IF(AND(Punktsystem!$D$9&lt;&gt;"",'alle Spiele'!$H7-'alle Spiele'!$J7='alle Spiele'!DL7-'alle Spiele'!DM7,'alle Spiele'!$H7&lt;&gt;'alle Spiele'!$J7),Punktsystem!$B$9,0)+IF(AND(Punktsystem!$D$11&lt;&gt;"",OR('alle Spiele'!$H7='alle Spiele'!DL7,'alle Spiele'!$J7='alle Spiele'!DM7)),Punktsystem!$B$11,0)+IF(AND(Punktsystem!$D$10&lt;&gt;"",'alle Spiele'!$H7='alle Spiele'!$J7,'alle Spiele'!DL7='alle Spiele'!DM7,ABS('alle Spiele'!$H7-'alle Spiele'!DL7)=1),Punktsystem!$B$10,0),0)</f>
        <v>0</v>
      </c>
      <c r="DN7" s="223">
        <f>IF(DL7=Punktsystem!$B$5,IF(AND(Punktsystem!$I$14&lt;&gt;"",'alle Spiele'!$H7+'alle Spiele'!$J7&gt;Punktsystem!$D$14),('alle Spiele'!$H7+'alle Spiele'!$J7-Punktsystem!$D$14)*Punktsystem!$F$14,0)+IF(AND(Punktsystem!$I$15&lt;&gt;"",ABS('alle Spiele'!$H7-'alle Spiele'!$J7)&gt;Punktsystem!$D$15),(ABS('alle Spiele'!$H7-'alle Spiele'!$J7)-Punktsystem!$D$15)*Punktsystem!$F$15,0),0)</f>
        <v>0</v>
      </c>
      <c r="DO7" s="226">
        <f>IF(OR('alle Spiele'!DO7="",'alle Spiele'!DP7="",'alle Spiele'!$K7="x"),0,IF(AND('alle Spiele'!$H7='alle Spiele'!DO7,'alle Spiele'!$J7='alle Spiele'!DP7),Punktsystem!$B$5,IF(OR(AND('alle Spiele'!$H7-'alle Spiele'!$J7&lt;0,'alle Spiele'!DO7-'alle Spiele'!DP7&lt;0),AND('alle Spiele'!$H7-'alle Spiele'!$J7&gt;0,'alle Spiele'!DO7-'alle Spiele'!DP7&gt;0),AND('alle Spiele'!$H7-'alle Spiele'!$J7=0,'alle Spiele'!DO7-'alle Spiele'!DP7=0)),Punktsystem!$B$6,0)))</f>
        <v>0</v>
      </c>
      <c r="DP7" s="222">
        <f>IF(DO7=Punktsystem!$B$6,IF(AND(Punktsystem!$D$9&lt;&gt;"",'alle Spiele'!$H7-'alle Spiele'!$J7='alle Spiele'!DO7-'alle Spiele'!DP7,'alle Spiele'!$H7&lt;&gt;'alle Spiele'!$J7),Punktsystem!$B$9,0)+IF(AND(Punktsystem!$D$11&lt;&gt;"",OR('alle Spiele'!$H7='alle Spiele'!DO7,'alle Spiele'!$J7='alle Spiele'!DP7)),Punktsystem!$B$11,0)+IF(AND(Punktsystem!$D$10&lt;&gt;"",'alle Spiele'!$H7='alle Spiele'!$J7,'alle Spiele'!DO7='alle Spiele'!DP7,ABS('alle Spiele'!$H7-'alle Spiele'!DO7)=1),Punktsystem!$B$10,0),0)</f>
        <v>0</v>
      </c>
      <c r="DQ7" s="223">
        <f>IF(DO7=Punktsystem!$B$5,IF(AND(Punktsystem!$I$14&lt;&gt;"",'alle Spiele'!$H7+'alle Spiele'!$J7&gt;Punktsystem!$D$14),('alle Spiele'!$H7+'alle Spiele'!$J7-Punktsystem!$D$14)*Punktsystem!$F$14,0)+IF(AND(Punktsystem!$I$15&lt;&gt;"",ABS('alle Spiele'!$H7-'alle Spiele'!$J7)&gt;Punktsystem!$D$15),(ABS('alle Spiele'!$H7-'alle Spiele'!$J7)-Punktsystem!$D$15)*Punktsystem!$F$15,0),0)</f>
        <v>0</v>
      </c>
      <c r="DR7" s="226">
        <f>IF(OR('alle Spiele'!DR7="",'alle Spiele'!DS7="",'alle Spiele'!$K7="x"),0,IF(AND('alle Spiele'!$H7='alle Spiele'!DR7,'alle Spiele'!$J7='alle Spiele'!DS7),Punktsystem!$B$5,IF(OR(AND('alle Spiele'!$H7-'alle Spiele'!$J7&lt;0,'alle Spiele'!DR7-'alle Spiele'!DS7&lt;0),AND('alle Spiele'!$H7-'alle Spiele'!$J7&gt;0,'alle Spiele'!DR7-'alle Spiele'!DS7&gt;0),AND('alle Spiele'!$H7-'alle Spiele'!$J7=0,'alle Spiele'!DR7-'alle Spiele'!DS7=0)),Punktsystem!$B$6,0)))</f>
        <v>0</v>
      </c>
      <c r="DS7" s="222">
        <f>IF(DR7=Punktsystem!$B$6,IF(AND(Punktsystem!$D$9&lt;&gt;"",'alle Spiele'!$H7-'alle Spiele'!$J7='alle Spiele'!DR7-'alle Spiele'!DS7,'alle Spiele'!$H7&lt;&gt;'alle Spiele'!$J7),Punktsystem!$B$9,0)+IF(AND(Punktsystem!$D$11&lt;&gt;"",OR('alle Spiele'!$H7='alle Spiele'!DR7,'alle Spiele'!$J7='alle Spiele'!DS7)),Punktsystem!$B$11,0)+IF(AND(Punktsystem!$D$10&lt;&gt;"",'alle Spiele'!$H7='alle Spiele'!$J7,'alle Spiele'!DR7='alle Spiele'!DS7,ABS('alle Spiele'!$H7-'alle Spiele'!DR7)=1),Punktsystem!$B$10,0),0)</f>
        <v>0</v>
      </c>
      <c r="DT7" s="223">
        <f>IF(DR7=Punktsystem!$B$5,IF(AND(Punktsystem!$I$14&lt;&gt;"",'alle Spiele'!$H7+'alle Spiele'!$J7&gt;Punktsystem!$D$14),('alle Spiele'!$H7+'alle Spiele'!$J7-Punktsystem!$D$14)*Punktsystem!$F$14,0)+IF(AND(Punktsystem!$I$15&lt;&gt;"",ABS('alle Spiele'!$H7-'alle Spiele'!$J7)&gt;Punktsystem!$D$15),(ABS('alle Spiele'!$H7-'alle Spiele'!$J7)-Punktsystem!$D$15)*Punktsystem!$F$15,0),0)</f>
        <v>0</v>
      </c>
      <c r="DU7" s="226">
        <f>IF(OR('alle Spiele'!DU7="",'alle Spiele'!DV7="",'alle Spiele'!$K7="x"),0,IF(AND('alle Spiele'!$H7='alle Spiele'!DU7,'alle Spiele'!$J7='alle Spiele'!DV7),Punktsystem!$B$5,IF(OR(AND('alle Spiele'!$H7-'alle Spiele'!$J7&lt;0,'alle Spiele'!DU7-'alle Spiele'!DV7&lt;0),AND('alle Spiele'!$H7-'alle Spiele'!$J7&gt;0,'alle Spiele'!DU7-'alle Spiele'!DV7&gt;0),AND('alle Spiele'!$H7-'alle Spiele'!$J7=0,'alle Spiele'!DU7-'alle Spiele'!DV7=0)),Punktsystem!$B$6,0)))</f>
        <v>0</v>
      </c>
      <c r="DV7" s="222">
        <f>IF(DU7=Punktsystem!$B$6,IF(AND(Punktsystem!$D$9&lt;&gt;"",'alle Spiele'!$H7-'alle Spiele'!$J7='alle Spiele'!DU7-'alle Spiele'!DV7,'alle Spiele'!$H7&lt;&gt;'alle Spiele'!$J7),Punktsystem!$B$9,0)+IF(AND(Punktsystem!$D$11&lt;&gt;"",OR('alle Spiele'!$H7='alle Spiele'!DU7,'alle Spiele'!$J7='alle Spiele'!DV7)),Punktsystem!$B$11,0)+IF(AND(Punktsystem!$D$10&lt;&gt;"",'alle Spiele'!$H7='alle Spiele'!$J7,'alle Spiele'!DU7='alle Spiele'!DV7,ABS('alle Spiele'!$H7-'alle Spiele'!DU7)=1),Punktsystem!$B$10,0),0)</f>
        <v>0</v>
      </c>
      <c r="DW7" s="223">
        <f>IF(DU7=Punktsystem!$B$5,IF(AND(Punktsystem!$I$14&lt;&gt;"",'alle Spiele'!$H7+'alle Spiele'!$J7&gt;Punktsystem!$D$14),('alle Spiele'!$H7+'alle Spiele'!$J7-Punktsystem!$D$14)*Punktsystem!$F$14,0)+IF(AND(Punktsystem!$I$15&lt;&gt;"",ABS('alle Spiele'!$H7-'alle Spiele'!$J7)&gt;Punktsystem!$D$15),(ABS('alle Spiele'!$H7-'alle Spiele'!$J7)-Punktsystem!$D$15)*Punktsystem!$F$15,0),0)</f>
        <v>0</v>
      </c>
      <c r="DX7" s="226">
        <f>IF(OR('alle Spiele'!DX7="",'alle Spiele'!DY7="",'alle Spiele'!$K7="x"),0,IF(AND('alle Spiele'!$H7='alle Spiele'!DX7,'alle Spiele'!$J7='alle Spiele'!DY7),Punktsystem!$B$5,IF(OR(AND('alle Spiele'!$H7-'alle Spiele'!$J7&lt;0,'alle Spiele'!DX7-'alle Spiele'!DY7&lt;0),AND('alle Spiele'!$H7-'alle Spiele'!$J7&gt;0,'alle Spiele'!DX7-'alle Spiele'!DY7&gt;0),AND('alle Spiele'!$H7-'alle Spiele'!$J7=0,'alle Spiele'!DX7-'alle Spiele'!DY7=0)),Punktsystem!$B$6,0)))</f>
        <v>0</v>
      </c>
      <c r="DY7" s="222">
        <f>IF(DX7=Punktsystem!$B$6,IF(AND(Punktsystem!$D$9&lt;&gt;"",'alle Spiele'!$H7-'alle Spiele'!$J7='alle Spiele'!DX7-'alle Spiele'!DY7,'alle Spiele'!$H7&lt;&gt;'alle Spiele'!$J7),Punktsystem!$B$9,0)+IF(AND(Punktsystem!$D$11&lt;&gt;"",OR('alle Spiele'!$H7='alle Spiele'!DX7,'alle Spiele'!$J7='alle Spiele'!DY7)),Punktsystem!$B$11,0)+IF(AND(Punktsystem!$D$10&lt;&gt;"",'alle Spiele'!$H7='alle Spiele'!$J7,'alle Spiele'!DX7='alle Spiele'!DY7,ABS('alle Spiele'!$H7-'alle Spiele'!DX7)=1),Punktsystem!$B$10,0),0)</f>
        <v>0</v>
      </c>
      <c r="DZ7" s="223">
        <f>IF(DX7=Punktsystem!$B$5,IF(AND(Punktsystem!$I$14&lt;&gt;"",'alle Spiele'!$H7+'alle Spiele'!$J7&gt;Punktsystem!$D$14),('alle Spiele'!$H7+'alle Spiele'!$J7-Punktsystem!$D$14)*Punktsystem!$F$14,0)+IF(AND(Punktsystem!$I$15&lt;&gt;"",ABS('alle Spiele'!$H7-'alle Spiele'!$J7)&gt;Punktsystem!$D$15),(ABS('alle Spiele'!$H7-'alle Spiele'!$J7)-Punktsystem!$D$15)*Punktsystem!$F$15,0),0)</f>
        <v>0</v>
      </c>
      <c r="EA7" s="226">
        <f>IF(OR('alle Spiele'!EA7="",'alle Spiele'!EB7="",'alle Spiele'!$K7="x"),0,IF(AND('alle Spiele'!$H7='alle Spiele'!EA7,'alle Spiele'!$J7='alle Spiele'!EB7),Punktsystem!$B$5,IF(OR(AND('alle Spiele'!$H7-'alle Spiele'!$J7&lt;0,'alle Spiele'!EA7-'alle Spiele'!EB7&lt;0),AND('alle Spiele'!$H7-'alle Spiele'!$J7&gt;0,'alle Spiele'!EA7-'alle Spiele'!EB7&gt;0),AND('alle Spiele'!$H7-'alle Spiele'!$J7=0,'alle Spiele'!EA7-'alle Spiele'!EB7=0)),Punktsystem!$B$6,0)))</f>
        <v>0</v>
      </c>
      <c r="EB7" s="222">
        <f>IF(EA7=Punktsystem!$B$6,IF(AND(Punktsystem!$D$9&lt;&gt;"",'alle Spiele'!$H7-'alle Spiele'!$J7='alle Spiele'!EA7-'alle Spiele'!EB7,'alle Spiele'!$H7&lt;&gt;'alle Spiele'!$J7),Punktsystem!$B$9,0)+IF(AND(Punktsystem!$D$11&lt;&gt;"",OR('alle Spiele'!$H7='alle Spiele'!EA7,'alle Spiele'!$J7='alle Spiele'!EB7)),Punktsystem!$B$11,0)+IF(AND(Punktsystem!$D$10&lt;&gt;"",'alle Spiele'!$H7='alle Spiele'!$J7,'alle Spiele'!EA7='alle Spiele'!EB7,ABS('alle Spiele'!$H7-'alle Spiele'!EA7)=1),Punktsystem!$B$10,0),0)</f>
        <v>0</v>
      </c>
      <c r="EC7" s="223">
        <f>IF(EA7=Punktsystem!$B$5,IF(AND(Punktsystem!$I$14&lt;&gt;"",'alle Spiele'!$H7+'alle Spiele'!$J7&gt;Punktsystem!$D$14),('alle Spiele'!$H7+'alle Spiele'!$J7-Punktsystem!$D$14)*Punktsystem!$F$14,0)+IF(AND(Punktsystem!$I$15&lt;&gt;"",ABS('alle Spiele'!$H7-'alle Spiele'!$J7)&gt;Punktsystem!$D$15),(ABS('alle Spiele'!$H7-'alle Spiele'!$J7)-Punktsystem!$D$15)*Punktsystem!$F$15,0),0)</f>
        <v>0</v>
      </c>
      <c r="ED7" s="226">
        <f>IF(OR('alle Spiele'!ED7="",'alle Spiele'!EE7="",'alle Spiele'!$K7="x"),0,IF(AND('alle Spiele'!$H7='alle Spiele'!ED7,'alle Spiele'!$J7='alle Spiele'!EE7),Punktsystem!$B$5,IF(OR(AND('alle Spiele'!$H7-'alle Spiele'!$J7&lt;0,'alle Spiele'!ED7-'alle Spiele'!EE7&lt;0),AND('alle Spiele'!$H7-'alle Spiele'!$J7&gt;0,'alle Spiele'!ED7-'alle Spiele'!EE7&gt;0),AND('alle Spiele'!$H7-'alle Spiele'!$J7=0,'alle Spiele'!ED7-'alle Spiele'!EE7=0)),Punktsystem!$B$6,0)))</f>
        <v>0</v>
      </c>
      <c r="EE7" s="222">
        <f>IF(ED7=Punktsystem!$B$6,IF(AND(Punktsystem!$D$9&lt;&gt;"",'alle Spiele'!$H7-'alle Spiele'!$J7='alle Spiele'!ED7-'alle Spiele'!EE7,'alle Spiele'!$H7&lt;&gt;'alle Spiele'!$J7),Punktsystem!$B$9,0)+IF(AND(Punktsystem!$D$11&lt;&gt;"",OR('alle Spiele'!$H7='alle Spiele'!ED7,'alle Spiele'!$J7='alle Spiele'!EE7)),Punktsystem!$B$11,0)+IF(AND(Punktsystem!$D$10&lt;&gt;"",'alle Spiele'!$H7='alle Spiele'!$J7,'alle Spiele'!ED7='alle Spiele'!EE7,ABS('alle Spiele'!$H7-'alle Spiele'!ED7)=1),Punktsystem!$B$10,0),0)</f>
        <v>0</v>
      </c>
      <c r="EF7" s="223">
        <f>IF(ED7=Punktsystem!$B$5,IF(AND(Punktsystem!$I$14&lt;&gt;"",'alle Spiele'!$H7+'alle Spiele'!$J7&gt;Punktsystem!$D$14),('alle Spiele'!$H7+'alle Spiele'!$J7-Punktsystem!$D$14)*Punktsystem!$F$14,0)+IF(AND(Punktsystem!$I$15&lt;&gt;"",ABS('alle Spiele'!$H7-'alle Spiele'!$J7)&gt;Punktsystem!$D$15),(ABS('alle Spiele'!$H7-'alle Spiele'!$J7)-Punktsystem!$D$15)*Punktsystem!$F$15,0),0)</f>
        <v>0</v>
      </c>
      <c r="EG7" s="226">
        <f>IF(OR('alle Spiele'!EG7="",'alle Spiele'!EH7="",'alle Spiele'!$K7="x"),0,IF(AND('alle Spiele'!$H7='alle Spiele'!EG7,'alle Spiele'!$J7='alle Spiele'!EH7),Punktsystem!$B$5,IF(OR(AND('alle Spiele'!$H7-'alle Spiele'!$J7&lt;0,'alle Spiele'!EG7-'alle Spiele'!EH7&lt;0),AND('alle Spiele'!$H7-'alle Spiele'!$J7&gt;0,'alle Spiele'!EG7-'alle Spiele'!EH7&gt;0),AND('alle Spiele'!$H7-'alle Spiele'!$J7=0,'alle Spiele'!EG7-'alle Spiele'!EH7=0)),Punktsystem!$B$6,0)))</f>
        <v>0</v>
      </c>
      <c r="EH7" s="222">
        <f>IF(EG7=Punktsystem!$B$6,IF(AND(Punktsystem!$D$9&lt;&gt;"",'alle Spiele'!$H7-'alle Spiele'!$J7='alle Spiele'!EG7-'alle Spiele'!EH7,'alle Spiele'!$H7&lt;&gt;'alle Spiele'!$J7),Punktsystem!$B$9,0)+IF(AND(Punktsystem!$D$11&lt;&gt;"",OR('alle Spiele'!$H7='alle Spiele'!EG7,'alle Spiele'!$J7='alle Spiele'!EH7)),Punktsystem!$B$11,0)+IF(AND(Punktsystem!$D$10&lt;&gt;"",'alle Spiele'!$H7='alle Spiele'!$J7,'alle Spiele'!EG7='alle Spiele'!EH7,ABS('alle Spiele'!$H7-'alle Spiele'!EG7)=1),Punktsystem!$B$10,0),0)</f>
        <v>0</v>
      </c>
      <c r="EI7" s="223">
        <f>IF(EG7=Punktsystem!$B$5,IF(AND(Punktsystem!$I$14&lt;&gt;"",'alle Spiele'!$H7+'alle Spiele'!$J7&gt;Punktsystem!$D$14),('alle Spiele'!$H7+'alle Spiele'!$J7-Punktsystem!$D$14)*Punktsystem!$F$14,0)+IF(AND(Punktsystem!$I$15&lt;&gt;"",ABS('alle Spiele'!$H7-'alle Spiele'!$J7)&gt;Punktsystem!$D$15),(ABS('alle Spiele'!$H7-'alle Spiele'!$J7)-Punktsystem!$D$15)*Punktsystem!$F$15,0),0)</f>
        <v>0</v>
      </c>
    </row>
    <row r="8" spans="1:139">
      <c r="A8"/>
      <c r="B8"/>
      <c r="C8"/>
      <c r="D8"/>
      <c r="E8"/>
      <c r="F8"/>
      <c r="G8"/>
      <c r="H8"/>
      <c r="J8"/>
      <c r="K8"/>
      <c r="L8"/>
      <c r="M8"/>
      <c r="N8"/>
      <c r="O8"/>
      <c r="P8"/>
      <c r="Q8"/>
      <c r="T8" s="226">
        <f>IF(OR('alle Spiele'!T8="",'alle Spiele'!U8="",'alle Spiele'!$K8="x"),0,IF(AND('alle Spiele'!$H8='alle Spiele'!T8,'alle Spiele'!$J8='alle Spiele'!U8),Punktsystem!$B$5,IF(OR(AND('alle Spiele'!$H8-'alle Spiele'!$J8&lt;0,'alle Spiele'!T8-'alle Spiele'!U8&lt;0),AND('alle Spiele'!$H8-'alle Spiele'!$J8&gt;0,'alle Spiele'!T8-'alle Spiele'!U8&gt;0),AND('alle Spiele'!$H8-'alle Spiele'!$J8=0,'alle Spiele'!T8-'alle Spiele'!U8=0)),Punktsystem!$B$6,0)))</f>
        <v>1</v>
      </c>
      <c r="U8" s="222">
        <f>IF(T8=Punktsystem!$B$6,IF(AND(Punktsystem!$D$9&lt;&gt;"",'alle Spiele'!$H8-'alle Spiele'!$J8='alle Spiele'!T8-'alle Spiele'!U8,'alle Spiele'!$H8&lt;&gt;'alle Spiele'!$J8),Punktsystem!$B$9,0)+IF(AND(Punktsystem!$D$11&lt;&gt;"",OR('alle Spiele'!$H8='alle Spiele'!T8,'alle Spiele'!$J8='alle Spiele'!U8)),Punktsystem!$B$11,0)+IF(AND(Punktsystem!$D$10&lt;&gt;"",'alle Spiele'!$H8='alle Spiele'!$J8,'alle Spiele'!T8='alle Spiele'!U8,ABS('alle Spiele'!$H8-'alle Spiele'!T8)=1),Punktsystem!$B$10,0),0)</f>
        <v>0.5</v>
      </c>
      <c r="V8" s="223">
        <f>IF(T8=Punktsystem!$B$5,IF(AND(Punktsystem!$I$14&lt;&gt;"",'alle Spiele'!$H8+'alle Spiele'!$J8&gt;Punktsystem!$D$14),('alle Spiele'!$H8+'alle Spiele'!$J8-Punktsystem!$D$14)*Punktsystem!$F$14,0)+IF(AND(Punktsystem!$I$15&lt;&gt;"",ABS('alle Spiele'!$H8-'alle Spiele'!$J8)&gt;Punktsystem!$D$15),(ABS('alle Spiele'!$H8-'alle Spiele'!$J8)-Punktsystem!$D$15)*Punktsystem!$F$15,0),0)</f>
        <v>0</v>
      </c>
      <c r="W8" s="226">
        <f>IF(OR('alle Spiele'!W8="",'alle Spiele'!X8="",'alle Spiele'!$K8="x"),0,IF(AND('alle Spiele'!$H8='alle Spiele'!W8,'alle Spiele'!$J8='alle Spiele'!X8),Punktsystem!$B$5,IF(OR(AND('alle Spiele'!$H8-'alle Spiele'!$J8&lt;0,'alle Spiele'!W8-'alle Spiele'!X8&lt;0),AND('alle Spiele'!$H8-'alle Spiele'!$J8&gt;0,'alle Spiele'!W8-'alle Spiele'!X8&gt;0),AND('alle Spiele'!$H8-'alle Spiele'!$J8=0,'alle Spiele'!W8-'alle Spiele'!X8=0)),Punktsystem!$B$6,0)))</f>
        <v>0</v>
      </c>
      <c r="X8" s="222">
        <f>IF(W8=Punktsystem!$B$6,IF(AND(Punktsystem!$D$9&lt;&gt;"",'alle Spiele'!$H8-'alle Spiele'!$J8='alle Spiele'!W8-'alle Spiele'!X8,'alle Spiele'!$H8&lt;&gt;'alle Spiele'!$J8),Punktsystem!$B$9,0)+IF(AND(Punktsystem!$D$11&lt;&gt;"",OR('alle Spiele'!$H8='alle Spiele'!W8,'alle Spiele'!$J8='alle Spiele'!X8)),Punktsystem!$B$11,0)+IF(AND(Punktsystem!$D$10&lt;&gt;"",'alle Spiele'!$H8='alle Spiele'!$J8,'alle Spiele'!W8='alle Spiele'!X8,ABS('alle Spiele'!$H8-'alle Spiele'!W8)=1),Punktsystem!$B$10,0),0)</f>
        <v>0</v>
      </c>
      <c r="Y8" s="223">
        <f>IF(W8=Punktsystem!$B$5,IF(AND(Punktsystem!$I$14&lt;&gt;"",'alle Spiele'!$H8+'alle Spiele'!$J8&gt;Punktsystem!$D$14),('alle Spiele'!$H8+'alle Spiele'!$J8-Punktsystem!$D$14)*Punktsystem!$F$14,0)+IF(AND(Punktsystem!$I$15&lt;&gt;"",ABS('alle Spiele'!$H8-'alle Spiele'!$J8)&gt;Punktsystem!$D$15),(ABS('alle Spiele'!$H8-'alle Spiele'!$J8)-Punktsystem!$D$15)*Punktsystem!$F$15,0),0)</f>
        <v>0</v>
      </c>
      <c r="Z8" s="226">
        <f>IF(OR('alle Spiele'!Z8="",'alle Spiele'!AA8="",'alle Spiele'!$K8="x"),0,IF(AND('alle Spiele'!$H8='alle Spiele'!Z8,'alle Spiele'!$J8='alle Spiele'!AA8),Punktsystem!$B$5,IF(OR(AND('alle Spiele'!$H8-'alle Spiele'!$J8&lt;0,'alle Spiele'!Z8-'alle Spiele'!AA8&lt;0),AND('alle Spiele'!$H8-'alle Spiele'!$J8&gt;0,'alle Spiele'!Z8-'alle Spiele'!AA8&gt;0),AND('alle Spiele'!$H8-'alle Spiele'!$J8=0,'alle Spiele'!Z8-'alle Spiele'!AA8=0)),Punktsystem!$B$6,0)))</f>
        <v>0</v>
      </c>
      <c r="AA8" s="222">
        <f>IF(Z8=Punktsystem!$B$6,IF(AND(Punktsystem!$D$9&lt;&gt;"",'alle Spiele'!$H8-'alle Spiele'!$J8='alle Spiele'!Z8-'alle Spiele'!AA8,'alle Spiele'!$H8&lt;&gt;'alle Spiele'!$J8),Punktsystem!$B$9,0)+IF(AND(Punktsystem!$D$11&lt;&gt;"",OR('alle Spiele'!$H8='alle Spiele'!Z8,'alle Spiele'!$J8='alle Spiele'!AA8)),Punktsystem!$B$11,0)+IF(AND(Punktsystem!$D$10&lt;&gt;"",'alle Spiele'!$H8='alle Spiele'!$J8,'alle Spiele'!Z8='alle Spiele'!AA8,ABS('alle Spiele'!$H8-'alle Spiele'!Z8)=1),Punktsystem!$B$10,0),0)</f>
        <v>0</v>
      </c>
      <c r="AB8" s="223">
        <f>IF(Z8=Punktsystem!$B$5,IF(AND(Punktsystem!$I$14&lt;&gt;"",'alle Spiele'!$H8+'alle Spiele'!$J8&gt;Punktsystem!$D$14),('alle Spiele'!$H8+'alle Spiele'!$J8-Punktsystem!$D$14)*Punktsystem!$F$14,0)+IF(AND(Punktsystem!$I$15&lt;&gt;"",ABS('alle Spiele'!$H8-'alle Spiele'!$J8)&gt;Punktsystem!$D$15),(ABS('alle Spiele'!$H8-'alle Spiele'!$J8)-Punktsystem!$D$15)*Punktsystem!$F$15,0),0)</f>
        <v>0</v>
      </c>
      <c r="AC8" s="226">
        <f>IF(OR('alle Spiele'!AC8="",'alle Spiele'!AD8="",'alle Spiele'!$K8="x"),0,IF(AND('alle Spiele'!$H8='alle Spiele'!AC8,'alle Spiele'!$J8='alle Spiele'!AD8),Punktsystem!$B$5,IF(OR(AND('alle Spiele'!$H8-'alle Spiele'!$J8&lt;0,'alle Spiele'!AC8-'alle Spiele'!AD8&lt;0),AND('alle Spiele'!$H8-'alle Spiele'!$J8&gt;0,'alle Spiele'!AC8-'alle Spiele'!AD8&gt;0),AND('alle Spiele'!$H8-'alle Spiele'!$J8=0,'alle Spiele'!AC8-'alle Spiele'!AD8=0)),Punktsystem!$B$6,0)))</f>
        <v>0</v>
      </c>
      <c r="AD8" s="222">
        <f>IF(AC8=Punktsystem!$B$6,IF(AND(Punktsystem!$D$9&lt;&gt;"",'alle Spiele'!$H8-'alle Spiele'!$J8='alle Spiele'!AC8-'alle Spiele'!AD8,'alle Spiele'!$H8&lt;&gt;'alle Spiele'!$J8),Punktsystem!$B$9,0)+IF(AND(Punktsystem!$D$11&lt;&gt;"",OR('alle Spiele'!$H8='alle Spiele'!AC8,'alle Spiele'!$J8='alle Spiele'!AD8)),Punktsystem!$B$11,0)+IF(AND(Punktsystem!$D$10&lt;&gt;"",'alle Spiele'!$H8='alle Spiele'!$J8,'alle Spiele'!AC8='alle Spiele'!AD8,ABS('alle Spiele'!$H8-'alle Spiele'!AC8)=1),Punktsystem!$B$10,0),0)</f>
        <v>0</v>
      </c>
      <c r="AE8" s="223">
        <f>IF(AC8=Punktsystem!$B$5,IF(AND(Punktsystem!$I$14&lt;&gt;"",'alle Spiele'!$H8+'alle Spiele'!$J8&gt;Punktsystem!$D$14),('alle Spiele'!$H8+'alle Spiele'!$J8-Punktsystem!$D$14)*Punktsystem!$F$14,0)+IF(AND(Punktsystem!$I$15&lt;&gt;"",ABS('alle Spiele'!$H8-'alle Spiele'!$J8)&gt;Punktsystem!$D$15),(ABS('alle Spiele'!$H8-'alle Spiele'!$J8)-Punktsystem!$D$15)*Punktsystem!$F$15,0),0)</f>
        <v>0</v>
      </c>
      <c r="AF8" s="226">
        <f>IF(OR('alle Spiele'!AF8="",'alle Spiele'!AG8="",'alle Spiele'!$K8="x"),0,IF(AND('alle Spiele'!$H8='alle Spiele'!AF8,'alle Spiele'!$J8='alle Spiele'!AG8),Punktsystem!$B$5,IF(OR(AND('alle Spiele'!$H8-'alle Spiele'!$J8&lt;0,'alle Spiele'!AF8-'alle Spiele'!AG8&lt;0),AND('alle Spiele'!$H8-'alle Spiele'!$J8&gt;0,'alle Spiele'!AF8-'alle Spiele'!AG8&gt;0),AND('alle Spiele'!$H8-'alle Spiele'!$J8=0,'alle Spiele'!AF8-'alle Spiele'!AG8=0)),Punktsystem!$B$6,0)))</f>
        <v>0</v>
      </c>
      <c r="AG8" s="222">
        <f>IF(AF8=Punktsystem!$B$6,IF(AND(Punktsystem!$D$9&lt;&gt;"",'alle Spiele'!$H8-'alle Spiele'!$J8='alle Spiele'!AF8-'alle Spiele'!AG8,'alle Spiele'!$H8&lt;&gt;'alle Spiele'!$J8),Punktsystem!$B$9,0)+IF(AND(Punktsystem!$D$11&lt;&gt;"",OR('alle Spiele'!$H8='alle Spiele'!AF8,'alle Spiele'!$J8='alle Spiele'!AG8)),Punktsystem!$B$11,0)+IF(AND(Punktsystem!$D$10&lt;&gt;"",'alle Spiele'!$H8='alle Spiele'!$J8,'alle Spiele'!AF8='alle Spiele'!AG8,ABS('alle Spiele'!$H8-'alle Spiele'!AF8)=1),Punktsystem!$B$10,0),0)</f>
        <v>0</v>
      </c>
      <c r="AH8" s="223">
        <f>IF(AF8=Punktsystem!$B$5,IF(AND(Punktsystem!$I$14&lt;&gt;"",'alle Spiele'!$H8+'alle Spiele'!$J8&gt;Punktsystem!$D$14),('alle Spiele'!$H8+'alle Spiele'!$J8-Punktsystem!$D$14)*Punktsystem!$F$14,0)+IF(AND(Punktsystem!$I$15&lt;&gt;"",ABS('alle Spiele'!$H8-'alle Spiele'!$J8)&gt;Punktsystem!$D$15),(ABS('alle Spiele'!$H8-'alle Spiele'!$J8)-Punktsystem!$D$15)*Punktsystem!$F$15,0),0)</f>
        <v>0</v>
      </c>
      <c r="AI8" s="226">
        <f>IF(OR('alle Spiele'!AI8="",'alle Spiele'!AJ8="",'alle Spiele'!$K8="x"),0,IF(AND('alle Spiele'!$H8='alle Spiele'!AI8,'alle Spiele'!$J8='alle Spiele'!AJ8),Punktsystem!$B$5,IF(OR(AND('alle Spiele'!$H8-'alle Spiele'!$J8&lt;0,'alle Spiele'!AI8-'alle Spiele'!AJ8&lt;0),AND('alle Spiele'!$H8-'alle Spiele'!$J8&gt;0,'alle Spiele'!AI8-'alle Spiele'!AJ8&gt;0),AND('alle Spiele'!$H8-'alle Spiele'!$J8=0,'alle Spiele'!AI8-'alle Spiele'!AJ8=0)),Punktsystem!$B$6,0)))</f>
        <v>0</v>
      </c>
      <c r="AJ8" s="222">
        <f>IF(AI8=Punktsystem!$B$6,IF(AND(Punktsystem!$D$9&lt;&gt;"",'alle Spiele'!$H8-'alle Spiele'!$J8='alle Spiele'!AI8-'alle Spiele'!AJ8,'alle Spiele'!$H8&lt;&gt;'alle Spiele'!$J8),Punktsystem!$B$9,0)+IF(AND(Punktsystem!$D$11&lt;&gt;"",OR('alle Spiele'!$H8='alle Spiele'!AI8,'alle Spiele'!$J8='alle Spiele'!AJ8)),Punktsystem!$B$11,0)+IF(AND(Punktsystem!$D$10&lt;&gt;"",'alle Spiele'!$H8='alle Spiele'!$J8,'alle Spiele'!AI8='alle Spiele'!AJ8,ABS('alle Spiele'!$H8-'alle Spiele'!AI8)=1),Punktsystem!$B$10,0),0)</f>
        <v>0</v>
      </c>
      <c r="AK8" s="223">
        <f>IF(AI8=Punktsystem!$B$5,IF(AND(Punktsystem!$I$14&lt;&gt;"",'alle Spiele'!$H8+'alle Spiele'!$J8&gt;Punktsystem!$D$14),('alle Spiele'!$H8+'alle Spiele'!$J8-Punktsystem!$D$14)*Punktsystem!$F$14,0)+IF(AND(Punktsystem!$I$15&lt;&gt;"",ABS('alle Spiele'!$H8-'alle Spiele'!$J8)&gt;Punktsystem!$D$15),(ABS('alle Spiele'!$H8-'alle Spiele'!$J8)-Punktsystem!$D$15)*Punktsystem!$F$15,0),0)</f>
        <v>0</v>
      </c>
      <c r="AL8" s="226">
        <f>IF(OR('alle Spiele'!AL8="",'alle Spiele'!AM8="",'alle Spiele'!$K8="x"),0,IF(AND('alle Spiele'!$H8='alle Spiele'!AL8,'alle Spiele'!$J8='alle Spiele'!AM8),Punktsystem!$B$5,IF(OR(AND('alle Spiele'!$H8-'alle Spiele'!$J8&lt;0,'alle Spiele'!AL8-'alle Spiele'!AM8&lt;0),AND('alle Spiele'!$H8-'alle Spiele'!$J8&gt;0,'alle Spiele'!AL8-'alle Spiele'!AM8&gt;0),AND('alle Spiele'!$H8-'alle Spiele'!$J8=0,'alle Spiele'!AL8-'alle Spiele'!AM8=0)),Punktsystem!$B$6,0)))</f>
        <v>0</v>
      </c>
      <c r="AM8" s="222">
        <f>IF(AL8=Punktsystem!$B$6,IF(AND(Punktsystem!$D$9&lt;&gt;"",'alle Spiele'!$H8-'alle Spiele'!$J8='alle Spiele'!AL8-'alle Spiele'!AM8,'alle Spiele'!$H8&lt;&gt;'alle Spiele'!$J8),Punktsystem!$B$9,0)+IF(AND(Punktsystem!$D$11&lt;&gt;"",OR('alle Spiele'!$H8='alle Spiele'!AL8,'alle Spiele'!$J8='alle Spiele'!AM8)),Punktsystem!$B$11,0)+IF(AND(Punktsystem!$D$10&lt;&gt;"",'alle Spiele'!$H8='alle Spiele'!$J8,'alle Spiele'!AL8='alle Spiele'!AM8,ABS('alle Spiele'!$H8-'alle Spiele'!AL8)=1),Punktsystem!$B$10,0),0)</f>
        <v>0</v>
      </c>
      <c r="AN8" s="223">
        <f>IF(AL8=Punktsystem!$B$5,IF(AND(Punktsystem!$I$14&lt;&gt;"",'alle Spiele'!$H8+'alle Spiele'!$J8&gt;Punktsystem!$D$14),('alle Spiele'!$H8+'alle Spiele'!$J8-Punktsystem!$D$14)*Punktsystem!$F$14,0)+IF(AND(Punktsystem!$I$15&lt;&gt;"",ABS('alle Spiele'!$H8-'alle Spiele'!$J8)&gt;Punktsystem!$D$15),(ABS('alle Spiele'!$H8-'alle Spiele'!$J8)-Punktsystem!$D$15)*Punktsystem!$F$15,0),0)</f>
        <v>0</v>
      </c>
      <c r="AO8" s="226">
        <f>IF(OR('alle Spiele'!AO8="",'alle Spiele'!AP8="",'alle Spiele'!$K8="x"),0,IF(AND('alle Spiele'!$H8='alle Spiele'!AO8,'alle Spiele'!$J8='alle Spiele'!AP8),Punktsystem!$B$5,IF(OR(AND('alle Spiele'!$H8-'alle Spiele'!$J8&lt;0,'alle Spiele'!AO8-'alle Spiele'!AP8&lt;0),AND('alle Spiele'!$H8-'alle Spiele'!$J8&gt;0,'alle Spiele'!AO8-'alle Spiele'!AP8&gt;0),AND('alle Spiele'!$H8-'alle Spiele'!$J8=0,'alle Spiele'!AO8-'alle Spiele'!AP8=0)),Punktsystem!$B$6,0)))</f>
        <v>0</v>
      </c>
      <c r="AP8" s="222">
        <f>IF(AO8=Punktsystem!$B$6,IF(AND(Punktsystem!$D$9&lt;&gt;"",'alle Spiele'!$H8-'alle Spiele'!$J8='alle Spiele'!AO8-'alle Spiele'!AP8,'alle Spiele'!$H8&lt;&gt;'alle Spiele'!$J8),Punktsystem!$B$9,0)+IF(AND(Punktsystem!$D$11&lt;&gt;"",OR('alle Spiele'!$H8='alle Spiele'!AO8,'alle Spiele'!$J8='alle Spiele'!AP8)),Punktsystem!$B$11,0)+IF(AND(Punktsystem!$D$10&lt;&gt;"",'alle Spiele'!$H8='alle Spiele'!$J8,'alle Spiele'!AO8='alle Spiele'!AP8,ABS('alle Spiele'!$H8-'alle Spiele'!AO8)=1),Punktsystem!$B$10,0),0)</f>
        <v>0</v>
      </c>
      <c r="AQ8" s="223">
        <f>IF(AO8=Punktsystem!$B$5,IF(AND(Punktsystem!$I$14&lt;&gt;"",'alle Spiele'!$H8+'alle Spiele'!$J8&gt;Punktsystem!$D$14),('alle Spiele'!$H8+'alle Spiele'!$J8-Punktsystem!$D$14)*Punktsystem!$F$14,0)+IF(AND(Punktsystem!$I$15&lt;&gt;"",ABS('alle Spiele'!$H8-'alle Spiele'!$J8)&gt;Punktsystem!$D$15),(ABS('alle Spiele'!$H8-'alle Spiele'!$J8)-Punktsystem!$D$15)*Punktsystem!$F$15,0),0)</f>
        <v>0</v>
      </c>
      <c r="AR8" s="226">
        <f>IF(OR('alle Spiele'!AR8="",'alle Spiele'!AS8="",'alle Spiele'!$K8="x"),0,IF(AND('alle Spiele'!$H8='alle Spiele'!AR8,'alle Spiele'!$J8='alle Spiele'!AS8),Punktsystem!$B$5,IF(OR(AND('alle Spiele'!$H8-'alle Spiele'!$J8&lt;0,'alle Spiele'!AR8-'alle Spiele'!AS8&lt;0),AND('alle Spiele'!$H8-'alle Spiele'!$J8&gt;0,'alle Spiele'!AR8-'alle Spiele'!AS8&gt;0),AND('alle Spiele'!$H8-'alle Spiele'!$J8=0,'alle Spiele'!AR8-'alle Spiele'!AS8=0)),Punktsystem!$B$6,0)))</f>
        <v>0</v>
      </c>
      <c r="AS8" s="222">
        <f>IF(AR8=Punktsystem!$B$6,IF(AND(Punktsystem!$D$9&lt;&gt;"",'alle Spiele'!$H8-'alle Spiele'!$J8='alle Spiele'!AR8-'alle Spiele'!AS8,'alle Spiele'!$H8&lt;&gt;'alle Spiele'!$J8),Punktsystem!$B$9,0)+IF(AND(Punktsystem!$D$11&lt;&gt;"",OR('alle Spiele'!$H8='alle Spiele'!AR8,'alle Spiele'!$J8='alle Spiele'!AS8)),Punktsystem!$B$11,0)+IF(AND(Punktsystem!$D$10&lt;&gt;"",'alle Spiele'!$H8='alle Spiele'!$J8,'alle Spiele'!AR8='alle Spiele'!AS8,ABS('alle Spiele'!$H8-'alle Spiele'!AR8)=1),Punktsystem!$B$10,0),0)</f>
        <v>0</v>
      </c>
      <c r="AT8" s="223">
        <f>IF(AR8=Punktsystem!$B$5,IF(AND(Punktsystem!$I$14&lt;&gt;"",'alle Spiele'!$H8+'alle Spiele'!$J8&gt;Punktsystem!$D$14),('alle Spiele'!$H8+'alle Spiele'!$J8-Punktsystem!$D$14)*Punktsystem!$F$14,0)+IF(AND(Punktsystem!$I$15&lt;&gt;"",ABS('alle Spiele'!$H8-'alle Spiele'!$J8)&gt;Punktsystem!$D$15),(ABS('alle Spiele'!$H8-'alle Spiele'!$J8)-Punktsystem!$D$15)*Punktsystem!$F$15,0),0)</f>
        <v>0</v>
      </c>
      <c r="AU8" s="226">
        <f>IF(OR('alle Spiele'!AU8="",'alle Spiele'!AV8="",'alle Spiele'!$K8="x"),0,IF(AND('alle Spiele'!$H8='alle Spiele'!AU8,'alle Spiele'!$J8='alle Spiele'!AV8),Punktsystem!$B$5,IF(OR(AND('alle Spiele'!$H8-'alle Spiele'!$J8&lt;0,'alle Spiele'!AU8-'alle Spiele'!AV8&lt;0),AND('alle Spiele'!$H8-'alle Spiele'!$J8&gt;0,'alle Spiele'!AU8-'alle Spiele'!AV8&gt;0),AND('alle Spiele'!$H8-'alle Spiele'!$J8=0,'alle Spiele'!AU8-'alle Spiele'!AV8=0)),Punktsystem!$B$6,0)))</f>
        <v>0</v>
      </c>
      <c r="AV8" s="222">
        <f>IF(AU8=Punktsystem!$B$6,IF(AND(Punktsystem!$D$9&lt;&gt;"",'alle Spiele'!$H8-'alle Spiele'!$J8='alle Spiele'!AU8-'alle Spiele'!AV8,'alle Spiele'!$H8&lt;&gt;'alle Spiele'!$J8),Punktsystem!$B$9,0)+IF(AND(Punktsystem!$D$11&lt;&gt;"",OR('alle Spiele'!$H8='alle Spiele'!AU8,'alle Spiele'!$J8='alle Spiele'!AV8)),Punktsystem!$B$11,0)+IF(AND(Punktsystem!$D$10&lt;&gt;"",'alle Spiele'!$H8='alle Spiele'!$J8,'alle Spiele'!AU8='alle Spiele'!AV8,ABS('alle Spiele'!$H8-'alle Spiele'!AU8)=1),Punktsystem!$B$10,0),0)</f>
        <v>0</v>
      </c>
      <c r="AW8" s="223">
        <f>IF(AU8=Punktsystem!$B$5,IF(AND(Punktsystem!$I$14&lt;&gt;"",'alle Spiele'!$H8+'alle Spiele'!$J8&gt;Punktsystem!$D$14),('alle Spiele'!$H8+'alle Spiele'!$J8-Punktsystem!$D$14)*Punktsystem!$F$14,0)+IF(AND(Punktsystem!$I$15&lt;&gt;"",ABS('alle Spiele'!$H8-'alle Spiele'!$J8)&gt;Punktsystem!$D$15),(ABS('alle Spiele'!$H8-'alle Spiele'!$J8)-Punktsystem!$D$15)*Punktsystem!$F$15,0),0)</f>
        <v>0</v>
      </c>
      <c r="AX8" s="226">
        <f>IF(OR('alle Spiele'!AX8="",'alle Spiele'!AY8="",'alle Spiele'!$K8="x"),0,IF(AND('alle Spiele'!$H8='alle Spiele'!AX8,'alle Spiele'!$J8='alle Spiele'!AY8),Punktsystem!$B$5,IF(OR(AND('alle Spiele'!$H8-'alle Spiele'!$J8&lt;0,'alle Spiele'!AX8-'alle Spiele'!AY8&lt;0),AND('alle Spiele'!$H8-'alle Spiele'!$J8&gt;0,'alle Spiele'!AX8-'alle Spiele'!AY8&gt;0),AND('alle Spiele'!$H8-'alle Spiele'!$J8=0,'alle Spiele'!AX8-'alle Spiele'!AY8=0)),Punktsystem!$B$6,0)))</f>
        <v>0</v>
      </c>
      <c r="AY8" s="222">
        <f>IF(AX8=Punktsystem!$B$6,IF(AND(Punktsystem!$D$9&lt;&gt;"",'alle Spiele'!$H8-'alle Spiele'!$J8='alle Spiele'!AX8-'alle Spiele'!AY8,'alle Spiele'!$H8&lt;&gt;'alle Spiele'!$J8),Punktsystem!$B$9,0)+IF(AND(Punktsystem!$D$11&lt;&gt;"",OR('alle Spiele'!$H8='alle Spiele'!AX8,'alle Spiele'!$J8='alle Spiele'!AY8)),Punktsystem!$B$11,0)+IF(AND(Punktsystem!$D$10&lt;&gt;"",'alle Spiele'!$H8='alle Spiele'!$J8,'alle Spiele'!AX8='alle Spiele'!AY8,ABS('alle Spiele'!$H8-'alle Spiele'!AX8)=1),Punktsystem!$B$10,0),0)</f>
        <v>0</v>
      </c>
      <c r="AZ8" s="223">
        <f>IF(AX8=Punktsystem!$B$5,IF(AND(Punktsystem!$I$14&lt;&gt;"",'alle Spiele'!$H8+'alle Spiele'!$J8&gt;Punktsystem!$D$14),('alle Spiele'!$H8+'alle Spiele'!$J8-Punktsystem!$D$14)*Punktsystem!$F$14,0)+IF(AND(Punktsystem!$I$15&lt;&gt;"",ABS('alle Spiele'!$H8-'alle Spiele'!$J8)&gt;Punktsystem!$D$15),(ABS('alle Spiele'!$H8-'alle Spiele'!$J8)-Punktsystem!$D$15)*Punktsystem!$F$15,0),0)</f>
        <v>0</v>
      </c>
      <c r="BA8" s="226">
        <f>IF(OR('alle Spiele'!BA8="",'alle Spiele'!BB8="",'alle Spiele'!$K8="x"),0,IF(AND('alle Spiele'!$H8='alle Spiele'!BA8,'alle Spiele'!$J8='alle Spiele'!BB8),Punktsystem!$B$5,IF(OR(AND('alle Spiele'!$H8-'alle Spiele'!$J8&lt;0,'alle Spiele'!BA8-'alle Spiele'!BB8&lt;0),AND('alle Spiele'!$H8-'alle Spiele'!$J8&gt;0,'alle Spiele'!BA8-'alle Spiele'!BB8&gt;0),AND('alle Spiele'!$H8-'alle Spiele'!$J8=0,'alle Spiele'!BA8-'alle Spiele'!BB8=0)),Punktsystem!$B$6,0)))</f>
        <v>0</v>
      </c>
      <c r="BB8" s="222">
        <f>IF(BA8=Punktsystem!$B$6,IF(AND(Punktsystem!$D$9&lt;&gt;"",'alle Spiele'!$H8-'alle Spiele'!$J8='alle Spiele'!BA8-'alle Spiele'!BB8,'alle Spiele'!$H8&lt;&gt;'alle Spiele'!$J8),Punktsystem!$B$9,0)+IF(AND(Punktsystem!$D$11&lt;&gt;"",OR('alle Spiele'!$H8='alle Spiele'!BA8,'alle Spiele'!$J8='alle Spiele'!BB8)),Punktsystem!$B$11,0)+IF(AND(Punktsystem!$D$10&lt;&gt;"",'alle Spiele'!$H8='alle Spiele'!$J8,'alle Spiele'!BA8='alle Spiele'!BB8,ABS('alle Spiele'!$H8-'alle Spiele'!BA8)=1),Punktsystem!$B$10,0),0)</f>
        <v>0</v>
      </c>
      <c r="BC8" s="223">
        <f>IF(BA8=Punktsystem!$B$5,IF(AND(Punktsystem!$I$14&lt;&gt;"",'alle Spiele'!$H8+'alle Spiele'!$J8&gt;Punktsystem!$D$14),('alle Spiele'!$H8+'alle Spiele'!$J8-Punktsystem!$D$14)*Punktsystem!$F$14,0)+IF(AND(Punktsystem!$I$15&lt;&gt;"",ABS('alle Spiele'!$H8-'alle Spiele'!$J8)&gt;Punktsystem!$D$15),(ABS('alle Spiele'!$H8-'alle Spiele'!$J8)-Punktsystem!$D$15)*Punktsystem!$F$15,0),0)</f>
        <v>0</v>
      </c>
      <c r="BD8" s="226">
        <f>IF(OR('alle Spiele'!BD8="",'alle Spiele'!BE8="",'alle Spiele'!$K8="x"),0,IF(AND('alle Spiele'!$H8='alle Spiele'!BD8,'alle Spiele'!$J8='alle Spiele'!BE8),Punktsystem!$B$5,IF(OR(AND('alle Spiele'!$H8-'alle Spiele'!$J8&lt;0,'alle Spiele'!BD8-'alle Spiele'!BE8&lt;0),AND('alle Spiele'!$H8-'alle Spiele'!$J8&gt;0,'alle Spiele'!BD8-'alle Spiele'!BE8&gt;0),AND('alle Spiele'!$H8-'alle Spiele'!$J8=0,'alle Spiele'!BD8-'alle Spiele'!BE8=0)),Punktsystem!$B$6,0)))</f>
        <v>0</v>
      </c>
      <c r="BE8" s="222">
        <f>IF(BD8=Punktsystem!$B$6,IF(AND(Punktsystem!$D$9&lt;&gt;"",'alle Spiele'!$H8-'alle Spiele'!$J8='alle Spiele'!BD8-'alle Spiele'!BE8,'alle Spiele'!$H8&lt;&gt;'alle Spiele'!$J8),Punktsystem!$B$9,0)+IF(AND(Punktsystem!$D$11&lt;&gt;"",OR('alle Spiele'!$H8='alle Spiele'!BD8,'alle Spiele'!$J8='alle Spiele'!BE8)),Punktsystem!$B$11,0)+IF(AND(Punktsystem!$D$10&lt;&gt;"",'alle Spiele'!$H8='alle Spiele'!$J8,'alle Spiele'!BD8='alle Spiele'!BE8,ABS('alle Spiele'!$H8-'alle Spiele'!BD8)=1),Punktsystem!$B$10,0),0)</f>
        <v>0</v>
      </c>
      <c r="BF8" s="223">
        <f>IF(BD8=Punktsystem!$B$5,IF(AND(Punktsystem!$I$14&lt;&gt;"",'alle Spiele'!$H8+'alle Spiele'!$J8&gt;Punktsystem!$D$14),('alle Spiele'!$H8+'alle Spiele'!$J8-Punktsystem!$D$14)*Punktsystem!$F$14,0)+IF(AND(Punktsystem!$I$15&lt;&gt;"",ABS('alle Spiele'!$H8-'alle Spiele'!$J8)&gt;Punktsystem!$D$15),(ABS('alle Spiele'!$H8-'alle Spiele'!$J8)-Punktsystem!$D$15)*Punktsystem!$F$15,0),0)</f>
        <v>0</v>
      </c>
      <c r="BG8" s="226">
        <f>IF(OR('alle Spiele'!BG8="",'alle Spiele'!BH8="",'alle Spiele'!$K8="x"),0,IF(AND('alle Spiele'!$H8='alle Spiele'!BG8,'alle Spiele'!$J8='alle Spiele'!BH8),Punktsystem!$B$5,IF(OR(AND('alle Spiele'!$H8-'alle Spiele'!$J8&lt;0,'alle Spiele'!BG8-'alle Spiele'!BH8&lt;0),AND('alle Spiele'!$H8-'alle Spiele'!$J8&gt;0,'alle Spiele'!BG8-'alle Spiele'!BH8&gt;0),AND('alle Spiele'!$H8-'alle Spiele'!$J8=0,'alle Spiele'!BG8-'alle Spiele'!BH8=0)),Punktsystem!$B$6,0)))</f>
        <v>0</v>
      </c>
      <c r="BH8" s="222">
        <f>IF(BG8=Punktsystem!$B$6,IF(AND(Punktsystem!$D$9&lt;&gt;"",'alle Spiele'!$H8-'alle Spiele'!$J8='alle Spiele'!BG8-'alle Spiele'!BH8,'alle Spiele'!$H8&lt;&gt;'alle Spiele'!$J8),Punktsystem!$B$9,0)+IF(AND(Punktsystem!$D$11&lt;&gt;"",OR('alle Spiele'!$H8='alle Spiele'!BG8,'alle Spiele'!$J8='alle Spiele'!BH8)),Punktsystem!$B$11,0)+IF(AND(Punktsystem!$D$10&lt;&gt;"",'alle Spiele'!$H8='alle Spiele'!$J8,'alle Spiele'!BG8='alle Spiele'!BH8,ABS('alle Spiele'!$H8-'alle Spiele'!BG8)=1),Punktsystem!$B$10,0),0)</f>
        <v>0</v>
      </c>
      <c r="BI8" s="223">
        <f>IF(BG8=Punktsystem!$B$5,IF(AND(Punktsystem!$I$14&lt;&gt;"",'alle Spiele'!$H8+'alle Spiele'!$J8&gt;Punktsystem!$D$14),('alle Spiele'!$H8+'alle Spiele'!$J8-Punktsystem!$D$14)*Punktsystem!$F$14,0)+IF(AND(Punktsystem!$I$15&lt;&gt;"",ABS('alle Spiele'!$H8-'alle Spiele'!$J8)&gt;Punktsystem!$D$15),(ABS('alle Spiele'!$H8-'alle Spiele'!$J8)-Punktsystem!$D$15)*Punktsystem!$F$15,0),0)</f>
        <v>0</v>
      </c>
      <c r="BJ8" s="226">
        <f>IF(OR('alle Spiele'!BJ8="",'alle Spiele'!BK8="",'alle Spiele'!$K8="x"),0,IF(AND('alle Spiele'!$H8='alle Spiele'!BJ8,'alle Spiele'!$J8='alle Spiele'!BK8),Punktsystem!$B$5,IF(OR(AND('alle Spiele'!$H8-'alle Spiele'!$J8&lt;0,'alle Spiele'!BJ8-'alle Spiele'!BK8&lt;0),AND('alle Spiele'!$H8-'alle Spiele'!$J8&gt;0,'alle Spiele'!BJ8-'alle Spiele'!BK8&gt;0),AND('alle Spiele'!$H8-'alle Spiele'!$J8=0,'alle Spiele'!BJ8-'alle Spiele'!BK8=0)),Punktsystem!$B$6,0)))</f>
        <v>0</v>
      </c>
      <c r="BK8" s="222">
        <f>IF(BJ8=Punktsystem!$B$6,IF(AND(Punktsystem!$D$9&lt;&gt;"",'alle Spiele'!$H8-'alle Spiele'!$J8='alle Spiele'!BJ8-'alle Spiele'!BK8,'alle Spiele'!$H8&lt;&gt;'alle Spiele'!$J8),Punktsystem!$B$9,0)+IF(AND(Punktsystem!$D$11&lt;&gt;"",OR('alle Spiele'!$H8='alle Spiele'!BJ8,'alle Spiele'!$J8='alle Spiele'!BK8)),Punktsystem!$B$11,0)+IF(AND(Punktsystem!$D$10&lt;&gt;"",'alle Spiele'!$H8='alle Spiele'!$J8,'alle Spiele'!BJ8='alle Spiele'!BK8,ABS('alle Spiele'!$H8-'alle Spiele'!BJ8)=1),Punktsystem!$B$10,0),0)</f>
        <v>0</v>
      </c>
      <c r="BL8" s="223">
        <f>IF(BJ8=Punktsystem!$B$5,IF(AND(Punktsystem!$I$14&lt;&gt;"",'alle Spiele'!$H8+'alle Spiele'!$J8&gt;Punktsystem!$D$14),('alle Spiele'!$H8+'alle Spiele'!$J8-Punktsystem!$D$14)*Punktsystem!$F$14,0)+IF(AND(Punktsystem!$I$15&lt;&gt;"",ABS('alle Spiele'!$H8-'alle Spiele'!$J8)&gt;Punktsystem!$D$15),(ABS('alle Spiele'!$H8-'alle Spiele'!$J8)-Punktsystem!$D$15)*Punktsystem!$F$15,0),0)</f>
        <v>0</v>
      </c>
      <c r="BM8" s="226">
        <f>IF(OR('alle Spiele'!BM8="",'alle Spiele'!BN8="",'alle Spiele'!$K8="x"),0,IF(AND('alle Spiele'!$H8='alle Spiele'!BM8,'alle Spiele'!$J8='alle Spiele'!BN8),Punktsystem!$B$5,IF(OR(AND('alle Spiele'!$H8-'alle Spiele'!$J8&lt;0,'alle Spiele'!BM8-'alle Spiele'!BN8&lt;0),AND('alle Spiele'!$H8-'alle Spiele'!$J8&gt;0,'alle Spiele'!BM8-'alle Spiele'!BN8&gt;0),AND('alle Spiele'!$H8-'alle Spiele'!$J8=0,'alle Spiele'!BM8-'alle Spiele'!BN8=0)),Punktsystem!$B$6,0)))</f>
        <v>0</v>
      </c>
      <c r="BN8" s="222">
        <f>IF(BM8=Punktsystem!$B$6,IF(AND(Punktsystem!$D$9&lt;&gt;"",'alle Spiele'!$H8-'alle Spiele'!$J8='alle Spiele'!BM8-'alle Spiele'!BN8,'alle Spiele'!$H8&lt;&gt;'alle Spiele'!$J8),Punktsystem!$B$9,0)+IF(AND(Punktsystem!$D$11&lt;&gt;"",OR('alle Spiele'!$H8='alle Spiele'!BM8,'alle Spiele'!$J8='alle Spiele'!BN8)),Punktsystem!$B$11,0)+IF(AND(Punktsystem!$D$10&lt;&gt;"",'alle Spiele'!$H8='alle Spiele'!$J8,'alle Spiele'!BM8='alle Spiele'!BN8,ABS('alle Spiele'!$H8-'alle Spiele'!BM8)=1),Punktsystem!$B$10,0),0)</f>
        <v>0</v>
      </c>
      <c r="BO8" s="223">
        <f>IF(BM8=Punktsystem!$B$5,IF(AND(Punktsystem!$I$14&lt;&gt;"",'alle Spiele'!$H8+'alle Spiele'!$J8&gt;Punktsystem!$D$14),('alle Spiele'!$H8+'alle Spiele'!$J8-Punktsystem!$D$14)*Punktsystem!$F$14,0)+IF(AND(Punktsystem!$I$15&lt;&gt;"",ABS('alle Spiele'!$H8-'alle Spiele'!$J8)&gt;Punktsystem!$D$15),(ABS('alle Spiele'!$H8-'alle Spiele'!$J8)-Punktsystem!$D$15)*Punktsystem!$F$15,0),0)</f>
        <v>0</v>
      </c>
      <c r="BP8" s="226">
        <f>IF(OR('alle Spiele'!BP8="",'alle Spiele'!BQ8="",'alle Spiele'!$K8="x"),0,IF(AND('alle Spiele'!$H8='alle Spiele'!BP8,'alle Spiele'!$J8='alle Spiele'!BQ8),Punktsystem!$B$5,IF(OR(AND('alle Spiele'!$H8-'alle Spiele'!$J8&lt;0,'alle Spiele'!BP8-'alle Spiele'!BQ8&lt;0),AND('alle Spiele'!$H8-'alle Spiele'!$J8&gt;0,'alle Spiele'!BP8-'alle Spiele'!BQ8&gt;0),AND('alle Spiele'!$H8-'alle Spiele'!$J8=0,'alle Spiele'!BP8-'alle Spiele'!BQ8=0)),Punktsystem!$B$6,0)))</f>
        <v>0</v>
      </c>
      <c r="BQ8" s="222">
        <f>IF(BP8=Punktsystem!$B$6,IF(AND(Punktsystem!$D$9&lt;&gt;"",'alle Spiele'!$H8-'alle Spiele'!$J8='alle Spiele'!BP8-'alle Spiele'!BQ8,'alle Spiele'!$H8&lt;&gt;'alle Spiele'!$J8),Punktsystem!$B$9,0)+IF(AND(Punktsystem!$D$11&lt;&gt;"",OR('alle Spiele'!$H8='alle Spiele'!BP8,'alle Spiele'!$J8='alle Spiele'!BQ8)),Punktsystem!$B$11,0)+IF(AND(Punktsystem!$D$10&lt;&gt;"",'alle Spiele'!$H8='alle Spiele'!$J8,'alle Spiele'!BP8='alle Spiele'!BQ8,ABS('alle Spiele'!$H8-'alle Spiele'!BP8)=1),Punktsystem!$B$10,0),0)</f>
        <v>0</v>
      </c>
      <c r="BR8" s="223">
        <f>IF(BP8=Punktsystem!$B$5,IF(AND(Punktsystem!$I$14&lt;&gt;"",'alle Spiele'!$H8+'alle Spiele'!$J8&gt;Punktsystem!$D$14),('alle Spiele'!$H8+'alle Spiele'!$J8-Punktsystem!$D$14)*Punktsystem!$F$14,0)+IF(AND(Punktsystem!$I$15&lt;&gt;"",ABS('alle Spiele'!$H8-'alle Spiele'!$J8)&gt;Punktsystem!$D$15),(ABS('alle Spiele'!$H8-'alle Spiele'!$J8)-Punktsystem!$D$15)*Punktsystem!$F$15,0),0)</f>
        <v>0</v>
      </c>
      <c r="BS8" s="226">
        <f>IF(OR('alle Spiele'!BS8="",'alle Spiele'!BT8="",'alle Spiele'!$K8="x"),0,IF(AND('alle Spiele'!$H8='alle Spiele'!BS8,'alle Spiele'!$J8='alle Spiele'!BT8),Punktsystem!$B$5,IF(OR(AND('alle Spiele'!$H8-'alle Spiele'!$J8&lt;0,'alle Spiele'!BS8-'alle Spiele'!BT8&lt;0),AND('alle Spiele'!$H8-'alle Spiele'!$J8&gt;0,'alle Spiele'!BS8-'alle Spiele'!BT8&gt;0),AND('alle Spiele'!$H8-'alle Spiele'!$J8=0,'alle Spiele'!BS8-'alle Spiele'!BT8=0)),Punktsystem!$B$6,0)))</f>
        <v>0</v>
      </c>
      <c r="BT8" s="222">
        <f>IF(BS8=Punktsystem!$B$6,IF(AND(Punktsystem!$D$9&lt;&gt;"",'alle Spiele'!$H8-'alle Spiele'!$J8='alle Spiele'!BS8-'alle Spiele'!BT8,'alle Spiele'!$H8&lt;&gt;'alle Spiele'!$J8),Punktsystem!$B$9,0)+IF(AND(Punktsystem!$D$11&lt;&gt;"",OR('alle Spiele'!$H8='alle Spiele'!BS8,'alle Spiele'!$J8='alle Spiele'!BT8)),Punktsystem!$B$11,0)+IF(AND(Punktsystem!$D$10&lt;&gt;"",'alle Spiele'!$H8='alle Spiele'!$J8,'alle Spiele'!BS8='alle Spiele'!BT8,ABS('alle Spiele'!$H8-'alle Spiele'!BS8)=1),Punktsystem!$B$10,0),0)</f>
        <v>0</v>
      </c>
      <c r="BU8" s="223">
        <f>IF(BS8=Punktsystem!$B$5,IF(AND(Punktsystem!$I$14&lt;&gt;"",'alle Spiele'!$H8+'alle Spiele'!$J8&gt;Punktsystem!$D$14),('alle Spiele'!$H8+'alle Spiele'!$J8-Punktsystem!$D$14)*Punktsystem!$F$14,0)+IF(AND(Punktsystem!$I$15&lt;&gt;"",ABS('alle Spiele'!$H8-'alle Spiele'!$J8)&gt;Punktsystem!$D$15),(ABS('alle Spiele'!$H8-'alle Spiele'!$J8)-Punktsystem!$D$15)*Punktsystem!$F$15,0),0)</f>
        <v>0</v>
      </c>
      <c r="BV8" s="226">
        <f>IF(OR('alle Spiele'!BV8="",'alle Spiele'!BW8="",'alle Spiele'!$K8="x"),0,IF(AND('alle Spiele'!$H8='alle Spiele'!BV8,'alle Spiele'!$J8='alle Spiele'!BW8),Punktsystem!$B$5,IF(OR(AND('alle Spiele'!$H8-'alle Spiele'!$J8&lt;0,'alle Spiele'!BV8-'alle Spiele'!BW8&lt;0),AND('alle Spiele'!$H8-'alle Spiele'!$J8&gt;0,'alle Spiele'!BV8-'alle Spiele'!BW8&gt;0),AND('alle Spiele'!$H8-'alle Spiele'!$J8=0,'alle Spiele'!BV8-'alle Spiele'!BW8=0)),Punktsystem!$B$6,0)))</f>
        <v>0</v>
      </c>
      <c r="BW8" s="222">
        <f>IF(BV8=Punktsystem!$B$6,IF(AND(Punktsystem!$D$9&lt;&gt;"",'alle Spiele'!$H8-'alle Spiele'!$J8='alle Spiele'!BV8-'alle Spiele'!BW8,'alle Spiele'!$H8&lt;&gt;'alle Spiele'!$J8),Punktsystem!$B$9,0)+IF(AND(Punktsystem!$D$11&lt;&gt;"",OR('alle Spiele'!$H8='alle Spiele'!BV8,'alle Spiele'!$J8='alle Spiele'!BW8)),Punktsystem!$B$11,0)+IF(AND(Punktsystem!$D$10&lt;&gt;"",'alle Spiele'!$H8='alle Spiele'!$J8,'alle Spiele'!BV8='alle Spiele'!BW8,ABS('alle Spiele'!$H8-'alle Spiele'!BV8)=1),Punktsystem!$B$10,0),0)</f>
        <v>0</v>
      </c>
      <c r="BX8" s="223">
        <f>IF(BV8=Punktsystem!$B$5,IF(AND(Punktsystem!$I$14&lt;&gt;"",'alle Spiele'!$H8+'alle Spiele'!$J8&gt;Punktsystem!$D$14),('alle Spiele'!$H8+'alle Spiele'!$J8-Punktsystem!$D$14)*Punktsystem!$F$14,0)+IF(AND(Punktsystem!$I$15&lt;&gt;"",ABS('alle Spiele'!$H8-'alle Spiele'!$J8)&gt;Punktsystem!$D$15),(ABS('alle Spiele'!$H8-'alle Spiele'!$J8)-Punktsystem!$D$15)*Punktsystem!$F$15,0),0)</f>
        <v>0</v>
      </c>
      <c r="BY8" s="226">
        <f>IF(OR('alle Spiele'!BY8="",'alle Spiele'!BZ8="",'alle Spiele'!$K8="x"),0,IF(AND('alle Spiele'!$H8='alle Spiele'!BY8,'alle Spiele'!$J8='alle Spiele'!BZ8),Punktsystem!$B$5,IF(OR(AND('alle Spiele'!$H8-'alle Spiele'!$J8&lt;0,'alle Spiele'!BY8-'alle Spiele'!BZ8&lt;0),AND('alle Spiele'!$H8-'alle Spiele'!$J8&gt;0,'alle Spiele'!BY8-'alle Spiele'!BZ8&gt;0),AND('alle Spiele'!$H8-'alle Spiele'!$J8=0,'alle Spiele'!BY8-'alle Spiele'!BZ8=0)),Punktsystem!$B$6,0)))</f>
        <v>0</v>
      </c>
      <c r="BZ8" s="222">
        <f>IF(BY8=Punktsystem!$B$6,IF(AND(Punktsystem!$D$9&lt;&gt;"",'alle Spiele'!$H8-'alle Spiele'!$J8='alle Spiele'!BY8-'alle Spiele'!BZ8,'alle Spiele'!$H8&lt;&gt;'alle Spiele'!$J8),Punktsystem!$B$9,0)+IF(AND(Punktsystem!$D$11&lt;&gt;"",OR('alle Spiele'!$H8='alle Spiele'!BY8,'alle Spiele'!$J8='alle Spiele'!BZ8)),Punktsystem!$B$11,0)+IF(AND(Punktsystem!$D$10&lt;&gt;"",'alle Spiele'!$H8='alle Spiele'!$J8,'alle Spiele'!BY8='alle Spiele'!BZ8,ABS('alle Spiele'!$H8-'alle Spiele'!BY8)=1),Punktsystem!$B$10,0),0)</f>
        <v>0</v>
      </c>
      <c r="CA8" s="223">
        <f>IF(BY8=Punktsystem!$B$5,IF(AND(Punktsystem!$I$14&lt;&gt;"",'alle Spiele'!$H8+'alle Spiele'!$J8&gt;Punktsystem!$D$14),('alle Spiele'!$H8+'alle Spiele'!$J8-Punktsystem!$D$14)*Punktsystem!$F$14,0)+IF(AND(Punktsystem!$I$15&lt;&gt;"",ABS('alle Spiele'!$H8-'alle Spiele'!$J8)&gt;Punktsystem!$D$15),(ABS('alle Spiele'!$H8-'alle Spiele'!$J8)-Punktsystem!$D$15)*Punktsystem!$F$15,0),0)</f>
        <v>0</v>
      </c>
      <c r="CB8" s="226">
        <f>IF(OR('alle Spiele'!CB8="",'alle Spiele'!CC8="",'alle Spiele'!$K8="x"),0,IF(AND('alle Spiele'!$H8='alle Spiele'!CB8,'alle Spiele'!$J8='alle Spiele'!CC8),Punktsystem!$B$5,IF(OR(AND('alle Spiele'!$H8-'alle Spiele'!$J8&lt;0,'alle Spiele'!CB8-'alle Spiele'!CC8&lt;0),AND('alle Spiele'!$H8-'alle Spiele'!$J8&gt;0,'alle Spiele'!CB8-'alle Spiele'!CC8&gt;0),AND('alle Spiele'!$H8-'alle Spiele'!$J8=0,'alle Spiele'!CB8-'alle Spiele'!CC8=0)),Punktsystem!$B$6,0)))</f>
        <v>0</v>
      </c>
      <c r="CC8" s="222">
        <f>IF(CB8=Punktsystem!$B$6,IF(AND(Punktsystem!$D$9&lt;&gt;"",'alle Spiele'!$H8-'alle Spiele'!$J8='alle Spiele'!CB8-'alle Spiele'!CC8,'alle Spiele'!$H8&lt;&gt;'alle Spiele'!$J8),Punktsystem!$B$9,0)+IF(AND(Punktsystem!$D$11&lt;&gt;"",OR('alle Spiele'!$H8='alle Spiele'!CB8,'alle Spiele'!$J8='alle Spiele'!CC8)),Punktsystem!$B$11,0)+IF(AND(Punktsystem!$D$10&lt;&gt;"",'alle Spiele'!$H8='alle Spiele'!$J8,'alle Spiele'!CB8='alle Spiele'!CC8,ABS('alle Spiele'!$H8-'alle Spiele'!CB8)=1),Punktsystem!$B$10,0),0)</f>
        <v>0</v>
      </c>
      <c r="CD8" s="223">
        <f>IF(CB8=Punktsystem!$B$5,IF(AND(Punktsystem!$I$14&lt;&gt;"",'alle Spiele'!$H8+'alle Spiele'!$J8&gt;Punktsystem!$D$14),('alle Spiele'!$H8+'alle Spiele'!$J8-Punktsystem!$D$14)*Punktsystem!$F$14,0)+IF(AND(Punktsystem!$I$15&lt;&gt;"",ABS('alle Spiele'!$H8-'alle Spiele'!$J8)&gt;Punktsystem!$D$15),(ABS('alle Spiele'!$H8-'alle Spiele'!$J8)-Punktsystem!$D$15)*Punktsystem!$F$15,0),0)</f>
        <v>0</v>
      </c>
      <c r="CE8" s="226">
        <f>IF(OR('alle Spiele'!CE8="",'alle Spiele'!CF8="",'alle Spiele'!$K8="x"),0,IF(AND('alle Spiele'!$H8='alle Spiele'!CE8,'alle Spiele'!$J8='alle Spiele'!CF8),Punktsystem!$B$5,IF(OR(AND('alle Spiele'!$H8-'alle Spiele'!$J8&lt;0,'alle Spiele'!CE8-'alle Spiele'!CF8&lt;0),AND('alle Spiele'!$H8-'alle Spiele'!$J8&gt;0,'alle Spiele'!CE8-'alle Spiele'!CF8&gt;0),AND('alle Spiele'!$H8-'alle Spiele'!$J8=0,'alle Spiele'!CE8-'alle Spiele'!CF8=0)),Punktsystem!$B$6,0)))</f>
        <v>0</v>
      </c>
      <c r="CF8" s="222">
        <f>IF(CE8=Punktsystem!$B$6,IF(AND(Punktsystem!$D$9&lt;&gt;"",'alle Spiele'!$H8-'alle Spiele'!$J8='alle Spiele'!CE8-'alle Spiele'!CF8,'alle Spiele'!$H8&lt;&gt;'alle Spiele'!$J8),Punktsystem!$B$9,0)+IF(AND(Punktsystem!$D$11&lt;&gt;"",OR('alle Spiele'!$H8='alle Spiele'!CE8,'alle Spiele'!$J8='alle Spiele'!CF8)),Punktsystem!$B$11,0)+IF(AND(Punktsystem!$D$10&lt;&gt;"",'alle Spiele'!$H8='alle Spiele'!$J8,'alle Spiele'!CE8='alle Spiele'!CF8,ABS('alle Spiele'!$H8-'alle Spiele'!CE8)=1),Punktsystem!$B$10,0),0)</f>
        <v>0</v>
      </c>
      <c r="CG8" s="223">
        <f>IF(CE8=Punktsystem!$B$5,IF(AND(Punktsystem!$I$14&lt;&gt;"",'alle Spiele'!$H8+'alle Spiele'!$J8&gt;Punktsystem!$D$14),('alle Spiele'!$H8+'alle Spiele'!$J8-Punktsystem!$D$14)*Punktsystem!$F$14,0)+IF(AND(Punktsystem!$I$15&lt;&gt;"",ABS('alle Spiele'!$H8-'alle Spiele'!$J8)&gt;Punktsystem!$D$15),(ABS('alle Spiele'!$H8-'alle Spiele'!$J8)-Punktsystem!$D$15)*Punktsystem!$F$15,0),0)</f>
        <v>0</v>
      </c>
      <c r="CH8" s="226">
        <f>IF(OR('alle Spiele'!CH8="",'alle Spiele'!CI8="",'alle Spiele'!$K8="x"),0,IF(AND('alle Spiele'!$H8='alle Spiele'!CH8,'alle Spiele'!$J8='alle Spiele'!CI8),Punktsystem!$B$5,IF(OR(AND('alle Spiele'!$H8-'alle Spiele'!$J8&lt;0,'alle Spiele'!CH8-'alle Spiele'!CI8&lt;0),AND('alle Spiele'!$H8-'alle Spiele'!$J8&gt;0,'alle Spiele'!CH8-'alle Spiele'!CI8&gt;0),AND('alle Spiele'!$H8-'alle Spiele'!$J8=0,'alle Spiele'!CH8-'alle Spiele'!CI8=0)),Punktsystem!$B$6,0)))</f>
        <v>0</v>
      </c>
      <c r="CI8" s="222">
        <f>IF(CH8=Punktsystem!$B$6,IF(AND(Punktsystem!$D$9&lt;&gt;"",'alle Spiele'!$H8-'alle Spiele'!$J8='alle Spiele'!CH8-'alle Spiele'!CI8,'alle Spiele'!$H8&lt;&gt;'alle Spiele'!$J8),Punktsystem!$B$9,0)+IF(AND(Punktsystem!$D$11&lt;&gt;"",OR('alle Spiele'!$H8='alle Spiele'!CH8,'alle Spiele'!$J8='alle Spiele'!CI8)),Punktsystem!$B$11,0)+IF(AND(Punktsystem!$D$10&lt;&gt;"",'alle Spiele'!$H8='alle Spiele'!$J8,'alle Spiele'!CH8='alle Spiele'!CI8,ABS('alle Spiele'!$H8-'alle Spiele'!CH8)=1),Punktsystem!$B$10,0),0)</f>
        <v>0</v>
      </c>
      <c r="CJ8" s="223">
        <f>IF(CH8=Punktsystem!$B$5,IF(AND(Punktsystem!$I$14&lt;&gt;"",'alle Spiele'!$H8+'alle Spiele'!$J8&gt;Punktsystem!$D$14),('alle Spiele'!$H8+'alle Spiele'!$J8-Punktsystem!$D$14)*Punktsystem!$F$14,0)+IF(AND(Punktsystem!$I$15&lt;&gt;"",ABS('alle Spiele'!$H8-'alle Spiele'!$J8)&gt;Punktsystem!$D$15),(ABS('alle Spiele'!$H8-'alle Spiele'!$J8)-Punktsystem!$D$15)*Punktsystem!$F$15,0),0)</f>
        <v>0</v>
      </c>
      <c r="CK8" s="226">
        <f>IF(OR('alle Spiele'!CK8="",'alle Spiele'!CL8="",'alle Spiele'!$K8="x"),0,IF(AND('alle Spiele'!$H8='alle Spiele'!CK8,'alle Spiele'!$J8='alle Spiele'!CL8),Punktsystem!$B$5,IF(OR(AND('alle Spiele'!$H8-'alle Spiele'!$J8&lt;0,'alle Spiele'!CK8-'alle Spiele'!CL8&lt;0),AND('alle Spiele'!$H8-'alle Spiele'!$J8&gt;0,'alle Spiele'!CK8-'alle Spiele'!CL8&gt;0),AND('alle Spiele'!$H8-'alle Spiele'!$J8=0,'alle Spiele'!CK8-'alle Spiele'!CL8=0)),Punktsystem!$B$6,0)))</f>
        <v>0</v>
      </c>
      <c r="CL8" s="222">
        <f>IF(CK8=Punktsystem!$B$6,IF(AND(Punktsystem!$D$9&lt;&gt;"",'alle Spiele'!$H8-'alle Spiele'!$J8='alle Spiele'!CK8-'alle Spiele'!CL8,'alle Spiele'!$H8&lt;&gt;'alle Spiele'!$J8),Punktsystem!$B$9,0)+IF(AND(Punktsystem!$D$11&lt;&gt;"",OR('alle Spiele'!$H8='alle Spiele'!CK8,'alle Spiele'!$J8='alle Spiele'!CL8)),Punktsystem!$B$11,0)+IF(AND(Punktsystem!$D$10&lt;&gt;"",'alle Spiele'!$H8='alle Spiele'!$J8,'alle Spiele'!CK8='alle Spiele'!CL8,ABS('alle Spiele'!$H8-'alle Spiele'!CK8)=1),Punktsystem!$B$10,0),0)</f>
        <v>0</v>
      </c>
      <c r="CM8" s="223">
        <f>IF(CK8=Punktsystem!$B$5,IF(AND(Punktsystem!$I$14&lt;&gt;"",'alle Spiele'!$H8+'alle Spiele'!$J8&gt;Punktsystem!$D$14),('alle Spiele'!$H8+'alle Spiele'!$J8-Punktsystem!$D$14)*Punktsystem!$F$14,0)+IF(AND(Punktsystem!$I$15&lt;&gt;"",ABS('alle Spiele'!$H8-'alle Spiele'!$J8)&gt;Punktsystem!$D$15),(ABS('alle Spiele'!$H8-'alle Spiele'!$J8)-Punktsystem!$D$15)*Punktsystem!$F$15,0),0)</f>
        <v>0</v>
      </c>
      <c r="CN8" s="226">
        <f>IF(OR('alle Spiele'!CN8="",'alle Spiele'!CO8="",'alle Spiele'!$K8="x"),0,IF(AND('alle Spiele'!$H8='alle Spiele'!CN8,'alle Spiele'!$J8='alle Spiele'!CO8),Punktsystem!$B$5,IF(OR(AND('alle Spiele'!$H8-'alle Spiele'!$J8&lt;0,'alle Spiele'!CN8-'alle Spiele'!CO8&lt;0),AND('alle Spiele'!$H8-'alle Spiele'!$J8&gt;0,'alle Spiele'!CN8-'alle Spiele'!CO8&gt;0),AND('alle Spiele'!$H8-'alle Spiele'!$J8=0,'alle Spiele'!CN8-'alle Spiele'!CO8=0)),Punktsystem!$B$6,0)))</f>
        <v>0</v>
      </c>
      <c r="CO8" s="222">
        <f>IF(CN8=Punktsystem!$B$6,IF(AND(Punktsystem!$D$9&lt;&gt;"",'alle Spiele'!$H8-'alle Spiele'!$J8='alle Spiele'!CN8-'alle Spiele'!CO8,'alle Spiele'!$H8&lt;&gt;'alle Spiele'!$J8),Punktsystem!$B$9,0)+IF(AND(Punktsystem!$D$11&lt;&gt;"",OR('alle Spiele'!$H8='alle Spiele'!CN8,'alle Spiele'!$J8='alle Spiele'!CO8)),Punktsystem!$B$11,0)+IF(AND(Punktsystem!$D$10&lt;&gt;"",'alle Spiele'!$H8='alle Spiele'!$J8,'alle Spiele'!CN8='alle Spiele'!CO8,ABS('alle Spiele'!$H8-'alle Spiele'!CN8)=1),Punktsystem!$B$10,0),0)</f>
        <v>0</v>
      </c>
      <c r="CP8" s="223">
        <f>IF(CN8=Punktsystem!$B$5,IF(AND(Punktsystem!$I$14&lt;&gt;"",'alle Spiele'!$H8+'alle Spiele'!$J8&gt;Punktsystem!$D$14),('alle Spiele'!$H8+'alle Spiele'!$J8-Punktsystem!$D$14)*Punktsystem!$F$14,0)+IF(AND(Punktsystem!$I$15&lt;&gt;"",ABS('alle Spiele'!$H8-'alle Spiele'!$J8)&gt;Punktsystem!$D$15),(ABS('alle Spiele'!$H8-'alle Spiele'!$J8)-Punktsystem!$D$15)*Punktsystem!$F$15,0),0)</f>
        <v>0</v>
      </c>
      <c r="CQ8" s="226">
        <f>IF(OR('alle Spiele'!CQ8="",'alle Spiele'!CR8="",'alle Spiele'!$K8="x"),0,IF(AND('alle Spiele'!$H8='alle Spiele'!CQ8,'alle Spiele'!$J8='alle Spiele'!CR8),Punktsystem!$B$5,IF(OR(AND('alle Spiele'!$H8-'alle Spiele'!$J8&lt;0,'alle Spiele'!CQ8-'alle Spiele'!CR8&lt;0),AND('alle Spiele'!$H8-'alle Spiele'!$J8&gt;0,'alle Spiele'!CQ8-'alle Spiele'!CR8&gt;0),AND('alle Spiele'!$H8-'alle Spiele'!$J8=0,'alle Spiele'!CQ8-'alle Spiele'!CR8=0)),Punktsystem!$B$6,0)))</f>
        <v>0</v>
      </c>
      <c r="CR8" s="222">
        <f>IF(CQ8=Punktsystem!$B$6,IF(AND(Punktsystem!$D$9&lt;&gt;"",'alle Spiele'!$H8-'alle Spiele'!$J8='alle Spiele'!CQ8-'alle Spiele'!CR8,'alle Spiele'!$H8&lt;&gt;'alle Spiele'!$J8),Punktsystem!$B$9,0)+IF(AND(Punktsystem!$D$11&lt;&gt;"",OR('alle Spiele'!$H8='alle Spiele'!CQ8,'alle Spiele'!$J8='alle Spiele'!CR8)),Punktsystem!$B$11,0)+IF(AND(Punktsystem!$D$10&lt;&gt;"",'alle Spiele'!$H8='alle Spiele'!$J8,'alle Spiele'!CQ8='alle Spiele'!CR8,ABS('alle Spiele'!$H8-'alle Spiele'!CQ8)=1),Punktsystem!$B$10,0),0)</f>
        <v>0</v>
      </c>
      <c r="CS8" s="223">
        <f>IF(CQ8=Punktsystem!$B$5,IF(AND(Punktsystem!$I$14&lt;&gt;"",'alle Spiele'!$H8+'alle Spiele'!$J8&gt;Punktsystem!$D$14),('alle Spiele'!$H8+'alle Spiele'!$J8-Punktsystem!$D$14)*Punktsystem!$F$14,0)+IF(AND(Punktsystem!$I$15&lt;&gt;"",ABS('alle Spiele'!$H8-'alle Spiele'!$J8)&gt;Punktsystem!$D$15),(ABS('alle Spiele'!$H8-'alle Spiele'!$J8)-Punktsystem!$D$15)*Punktsystem!$F$15,0),0)</f>
        <v>0</v>
      </c>
      <c r="CT8" s="226">
        <f>IF(OR('alle Spiele'!CT8="",'alle Spiele'!CU8="",'alle Spiele'!$K8="x"),0,IF(AND('alle Spiele'!$H8='alle Spiele'!CT8,'alle Spiele'!$J8='alle Spiele'!CU8),Punktsystem!$B$5,IF(OR(AND('alle Spiele'!$H8-'alle Spiele'!$J8&lt;0,'alle Spiele'!CT8-'alle Spiele'!CU8&lt;0),AND('alle Spiele'!$H8-'alle Spiele'!$J8&gt;0,'alle Spiele'!CT8-'alle Spiele'!CU8&gt;0),AND('alle Spiele'!$H8-'alle Spiele'!$J8=0,'alle Spiele'!CT8-'alle Spiele'!CU8=0)),Punktsystem!$B$6,0)))</f>
        <v>0</v>
      </c>
      <c r="CU8" s="222">
        <f>IF(CT8=Punktsystem!$B$6,IF(AND(Punktsystem!$D$9&lt;&gt;"",'alle Spiele'!$H8-'alle Spiele'!$J8='alle Spiele'!CT8-'alle Spiele'!CU8,'alle Spiele'!$H8&lt;&gt;'alle Spiele'!$J8),Punktsystem!$B$9,0)+IF(AND(Punktsystem!$D$11&lt;&gt;"",OR('alle Spiele'!$H8='alle Spiele'!CT8,'alle Spiele'!$J8='alle Spiele'!CU8)),Punktsystem!$B$11,0)+IF(AND(Punktsystem!$D$10&lt;&gt;"",'alle Spiele'!$H8='alle Spiele'!$J8,'alle Spiele'!CT8='alle Spiele'!CU8,ABS('alle Spiele'!$H8-'alle Spiele'!CT8)=1),Punktsystem!$B$10,0),0)</f>
        <v>0</v>
      </c>
      <c r="CV8" s="223">
        <f>IF(CT8=Punktsystem!$B$5,IF(AND(Punktsystem!$I$14&lt;&gt;"",'alle Spiele'!$H8+'alle Spiele'!$J8&gt;Punktsystem!$D$14),('alle Spiele'!$H8+'alle Spiele'!$J8-Punktsystem!$D$14)*Punktsystem!$F$14,0)+IF(AND(Punktsystem!$I$15&lt;&gt;"",ABS('alle Spiele'!$H8-'alle Spiele'!$J8)&gt;Punktsystem!$D$15),(ABS('alle Spiele'!$H8-'alle Spiele'!$J8)-Punktsystem!$D$15)*Punktsystem!$F$15,0),0)</f>
        <v>0</v>
      </c>
      <c r="CW8" s="226">
        <f>IF(OR('alle Spiele'!CW8="",'alle Spiele'!CX8="",'alle Spiele'!$K8="x"),0,IF(AND('alle Spiele'!$H8='alle Spiele'!CW8,'alle Spiele'!$J8='alle Spiele'!CX8),Punktsystem!$B$5,IF(OR(AND('alle Spiele'!$H8-'alle Spiele'!$J8&lt;0,'alle Spiele'!CW8-'alle Spiele'!CX8&lt;0),AND('alle Spiele'!$H8-'alle Spiele'!$J8&gt;0,'alle Spiele'!CW8-'alle Spiele'!CX8&gt;0),AND('alle Spiele'!$H8-'alle Spiele'!$J8=0,'alle Spiele'!CW8-'alle Spiele'!CX8=0)),Punktsystem!$B$6,0)))</f>
        <v>0</v>
      </c>
      <c r="CX8" s="222">
        <f>IF(CW8=Punktsystem!$B$6,IF(AND(Punktsystem!$D$9&lt;&gt;"",'alle Spiele'!$H8-'alle Spiele'!$J8='alle Spiele'!CW8-'alle Spiele'!CX8,'alle Spiele'!$H8&lt;&gt;'alle Spiele'!$J8),Punktsystem!$B$9,0)+IF(AND(Punktsystem!$D$11&lt;&gt;"",OR('alle Spiele'!$H8='alle Spiele'!CW8,'alle Spiele'!$J8='alle Spiele'!CX8)),Punktsystem!$B$11,0)+IF(AND(Punktsystem!$D$10&lt;&gt;"",'alle Spiele'!$H8='alle Spiele'!$J8,'alle Spiele'!CW8='alle Spiele'!CX8,ABS('alle Spiele'!$H8-'alle Spiele'!CW8)=1),Punktsystem!$B$10,0),0)</f>
        <v>0</v>
      </c>
      <c r="CY8" s="223">
        <f>IF(CW8=Punktsystem!$B$5,IF(AND(Punktsystem!$I$14&lt;&gt;"",'alle Spiele'!$H8+'alle Spiele'!$J8&gt;Punktsystem!$D$14),('alle Spiele'!$H8+'alle Spiele'!$J8-Punktsystem!$D$14)*Punktsystem!$F$14,0)+IF(AND(Punktsystem!$I$15&lt;&gt;"",ABS('alle Spiele'!$H8-'alle Spiele'!$J8)&gt;Punktsystem!$D$15),(ABS('alle Spiele'!$H8-'alle Spiele'!$J8)-Punktsystem!$D$15)*Punktsystem!$F$15,0),0)</f>
        <v>0</v>
      </c>
      <c r="CZ8" s="226">
        <f>IF(OR('alle Spiele'!CZ8="",'alle Spiele'!DA8="",'alle Spiele'!$K8="x"),0,IF(AND('alle Spiele'!$H8='alle Spiele'!CZ8,'alle Spiele'!$J8='alle Spiele'!DA8),Punktsystem!$B$5,IF(OR(AND('alle Spiele'!$H8-'alle Spiele'!$J8&lt;0,'alle Spiele'!CZ8-'alle Spiele'!DA8&lt;0),AND('alle Spiele'!$H8-'alle Spiele'!$J8&gt;0,'alle Spiele'!CZ8-'alle Spiele'!DA8&gt;0),AND('alle Spiele'!$H8-'alle Spiele'!$J8=0,'alle Spiele'!CZ8-'alle Spiele'!DA8=0)),Punktsystem!$B$6,0)))</f>
        <v>0</v>
      </c>
      <c r="DA8" s="222">
        <f>IF(CZ8=Punktsystem!$B$6,IF(AND(Punktsystem!$D$9&lt;&gt;"",'alle Spiele'!$H8-'alle Spiele'!$J8='alle Spiele'!CZ8-'alle Spiele'!DA8,'alle Spiele'!$H8&lt;&gt;'alle Spiele'!$J8),Punktsystem!$B$9,0)+IF(AND(Punktsystem!$D$11&lt;&gt;"",OR('alle Spiele'!$H8='alle Spiele'!CZ8,'alle Spiele'!$J8='alle Spiele'!DA8)),Punktsystem!$B$11,0)+IF(AND(Punktsystem!$D$10&lt;&gt;"",'alle Spiele'!$H8='alle Spiele'!$J8,'alle Spiele'!CZ8='alle Spiele'!DA8,ABS('alle Spiele'!$H8-'alle Spiele'!CZ8)=1),Punktsystem!$B$10,0),0)</f>
        <v>0</v>
      </c>
      <c r="DB8" s="223">
        <f>IF(CZ8=Punktsystem!$B$5,IF(AND(Punktsystem!$I$14&lt;&gt;"",'alle Spiele'!$H8+'alle Spiele'!$J8&gt;Punktsystem!$D$14),('alle Spiele'!$H8+'alle Spiele'!$J8-Punktsystem!$D$14)*Punktsystem!$F$14,0)+IF(AND(Punktsystem!$I$15&lt;&gt;"",ABS('alle Spiele'!$H8-'alle Spiele'!$J8)&gt;Punktsystem!$D$15),(ABS('alle Spiele'!$H8-'alle Spiele'!$J8)-Punktsystem!$D$15)*Punktsystem!$F$15,0),0)</f>
        <v>0</v>
      </c>
      <c r="DC8" s="226">
        <f>IF(OR('alle Spiele'!DC8="",'alle Spiele'!DD8="",'alle Spiele'!$K8="x"),0,IF(AND('alle Spiele'!$H8='alle Spiele'!DC8,'alle Spiele'!$J8='alle Spiele'!DD8),Punktsystem!$B$5,IF(OR(AND('alle Spiele'!$H8-'alle Spiele'!$J8&lt;0,'alle Spiele'!DC8-'alle Spiele'!DD8&lt;0),AND('alle Spiele'!$H8-'alle Spiele'!$J8&gt;0,'alle Spiele'!DC8-'alle Spiele'!DD8&gt;0),AND('alle Spiele'!$H8-'alle Spiele'!$J8=0,'alle Spiele'!DC8-'alle Spiele'!DD8=0)),Punktsystem!$B$6,0)))</f>
        <v>0</v>
      </c>
      <c r="DD8" s="222">
        <f>IF(DC8=Punktsystem!$B$6,IF(AND(Punktsystem!$D$9&lt;&gt;"",'alle Spiele'!$H8-'alle Spiele'!$J8='alle Spiele'!DC8-'alle Spiele'!DD8,'alle Spiele'!$H8&lt;&gt;'alle Spiele'!$J8),Punktsystem!$B$9,0)+IF(AND(Punktsystem!$D$11&lt;&gt;"",OR('alle Spiele'!$H8='alle Spiele'!DC8,'alle Spiele'!$J8='alle Spiele'!DD8)),Punktsystem!$B$11,0)+IF(AND(Punktsystem!$D$10&lt;&gt;"",'alle Spiele'!$H8='alle Spiele'!$J8,'alle Spiele'!DC8='alle Spiele'!DD8,ABS('alle Spiele'!$H8-'alle Spiele'!DC8)=1),Punktsystem!$B$10,0),0)</f>
        <v>0</v>
      </c>
      <c r="DE8" s="223">
        <f>IF(DC8=Punktsystem!$B$5,IF(AND(Punktsystem!$I$14&lt;&gt;"",'alle Spiele'!$H8+'alle Spiele'!$J8&gt;Punktsystem!$D$14),('alle Spiele'!$H8+'alle Spiele'!$J8-Punktsystem!$D$14)*Punktsystem!$F$14,0)+IF(AND(Punktsystem!$I$15&lt;&gt;"",ABS('alle Spiele'!$H8-'alle Spiele'!$J8)&gt;Punktsystem!$D$15),(ABS('alle Spiele'!$H8-'alle Spiele'!$J8)-Punktsystem!$D$15)*Punktsystem!$F$15,0),0)</f>
        <v>0</v>
      </c>
      <c r="DF8" s="226">
        <f>IF(OR('alle Spiele'!DF8="",'alle Spiele'!DG8="",'alle Spiele'!$K8="x"),0,IF(AND('alle Spiele'!$H8='alle Spiele'!DF8,'alle Spiele'!$J8='alle Spiele'!DG8),Punktsystem!$B$5,IF(OR(AND('alle Spiele'!$H8-'alle Spiele'!$J8&lt;0,'alle Spiele'!DF8-'alle Spiele'!DG8&lt;0),AND('alle Spiele'!$H8-'alle Spiele'!$J8&gt;0,'alle Spiele'!DF8-'alle Spiele'!DG8&gt;0),AND('alle Spiele'!$H8-'alle Spiele'!$J8=0,'alle Spiele'!DF8-'alle Spiele'!DG8=0)),Punktsystem!$B$6,0)))</f>
        <v>0</v>
      </c>
      <c r="DG8" s="222">
        <f>IF(DF8=Punktsystem!$B$6,IF(AND(Punktsystem!$D$9&lt;&gt;"",'alle Spiele'!$H8-'alle Spiele'!$J8='alle Spiele'!DF8-'alle Spiele'!DG8,'alle Spiele'!$H8&lt;&gt;'alle Spiele'!$J8),Punktsystem!$B$9,0)+IF(AND(Punktsystem!$D$11&lt;&gt;"",OR('alle Spiele'!$H8='alle Spiele'!DF8,'alle Spiele'!$J8='alle Spiele'!DG8)),Punktsystem!$B$11,0)+IF(AND(Punktsystem!$D$10&lt;&gt;"",'alle Spiele'!$H8='alle Spiele'!$J8,'alle Spiele'!DF8='alle Spiele'!DG8,ABS('alle Spiele'!$H8-'alle Spiele'!DF8)=1),Punktsystem!$B$10,0),0)</f>
        <v>0</v>
      </c>
      <c r="DH8" s="223">
        <f>IF(DF8=Punktsystem!$B$5,IF(AND(Punktsystem!$I$14&lt;&gt;"",'alle Spiele'!$H8+'alle Spiele'!$J8&gt;Punktsystem!$D$14),('alle Spiele'!$H8+'alle Spiele'!$J8-Punktsystem!$D$14)*Punktsystem!$F$14,0)+IF(AND(Punktsystem!$I$15&lt;&gt;"",ABS('alle Spiele'!$H8-'alle Spiele'!$J8)&gt;Punktsystem!$D$15),(ABS('alle Spiele'!$H8-'alle Spiele'!$J8)-Punktsystem!$D$15)*Punktsystem!$F$15,0),0)</f>
        <v>0</v>
      </c>
      <c r="DI8" s="226">
        <f>IF(OR('alle Spiele'!DI8="",'alle Spiele'!DJ8="",'alle Spiele'!$K8="x"),0,IF(AND('alle Spiele'!$H8='alle Spiele'!DI8,'alle Spiele'!$J8='alle Spiele'!DJ8),Punktsystem!$B$5,IF(OR(AND('alle Spiele'!$H8-'alle Spiele'!$J8&lt;0,'alle Spiele'!DI8-'alle Spiele'!DJ8&lt;0),AND('alle Spiele'!$H8-'alle Spiele'!$J8&gt;0,'alle Spiele'!DI8-'alle Spiele'!DJ8&gt;0),AND('alle Spiele'!$H8-'alle Spiele'!$J8=0,'alle Spiele'!DI8-'alle Spiele'!DJ8=0)),Punktsystem!$B$6,0)))</f>
        <v>0</v>
      </c>
      <c r="DJ8" s="222">
        <f>IF(DI8=Punktsystem!$B$6,IF(AND(Punktsystem!$D$9&lt;&gt;"",'alle Spiele'!$H8-'alle Spiele'!$J8='alle Spiele'!DI8-'alle Spiele'!DJ8,'alle Spiele'!$H8&lt;&gt;'alle Spiele'!$J8),Punktsystem!$B$9,0)+IF(AND(Punktsystem!$D$11&lt;&gt;"",OR('alle Spiele'!$H8='alle Spiele'!DI8,'alle Spiele'!$J8='alle Spiele'!DJ8)),Punktsystem!$B$11,0)+IF(AND(Punktsystem!$D$10&lt;&gt;"",'alle Spiele'!$H8='alle Spiele'!$J8,'alle Spiele'!DI8='alle Spiele'!DJ8,ABS('alle Spiele'!$H8-'alle Spiele'!DI8)=1),Punktsystem!$B$10,0),0)</f>
        <v>0</v>
      </c>
      <c r="DK8" s="223">
        <f>IF(DI8=Punktsystem!$B$5,IF(AND(Punktsystem!$I$14&lt;&gt;"",'alle Spiele'!$H8+'alle Spiele'!$J8&gt;Punktsystem!$D$14),('alle Spiele'!$H8+'alle Spiele'!$J8-Punktsystem!$D$14)*Punktsystem!$F$14,0)+IF(AND(Punktsystem!$I$15&lt;&gt;"",ABS('alle Spiele'!$H8-'alle Spiele'!$J8)&gt;Punktsystem!$D$15),(ABS('alle Spiele'!$H8-'alle Spiele'!$J8)-Punktsystem!$D$15)*Punktsystem!$F$15,0),0)</f>
        <v>0</v>
      </c>
      <c r="DL8" s="226">
        <f>IF(OR('alle Spiele'!DL8="",'alle Spiele'!DM8="",'alle Spiele'!$K8="x"),0,IF(AND('alle Spiele'!$H8='alle Spiele'!DL8,'alle Spiele'!$J8='alle Spiele'!DM8),Punktsystem!$B$5,IF(OR(AND('alle Spiele'!$H8-'alle Spiele'!$J8&lt;0,'alle Spiele'!DL8-'alle Spiele'!DM8&lt;0),AND('alle Spiele'!$H8-'alle Spiele'!$J8&gt;0,'alle Spiele'!DL8-'alle Spiele'!DM8&gt;0),AND('alle Spiele'!$H8-'alle Spiele'!$J8=0,'alle Spiele'!DL8-'alle Spiele'!DM8=0)),Punktsystem!$B$6,0)))</f>
        <v>0</v>
      </c>
      <c r="DM8" s="222">
        <f>IF(DL8=Punktsystem!$B$6,IF(AND(Punktsystem!$D$9&lt;&gt;"",'alle Spiele'!$H8-'alle Spiele'!$J8='alle Spiele'!DL8-'alle Spiele'!DM8,'alle Spiele'!$H8&lt;&gt;'alle Spiele'!$J8),Punktsystem!$B$9,0)+IF(AND(Punktsystem!$D$11&lt;&gt;"",OR('alle Spiele'!$H8='alle Spiele'!DL8,'alle Spiele'!$J8='alle Spiele'!DM8)),Punktsystem!$B$11,0)+IF(AND(Punktsystem!$D$10&lt;&gt;"",'alle Spiele'!$H8='alle Spiele'!$J8,'alle Spiele'!DL8='alle Spiele'!DM8,ABS('alle Spiele'!$H8-'alle Spiele'!DL8)=1),Punktsystem!$B$10,0),0)</f>
        <v>0</v>
      </c>
      <c r="DN8" s="223">
        <f>IF(DL8=Punktsystem!$B$5,IF(AND(Punktsystem!$I$14&lt;&gt;"",'alle Spiele'!$H8+'alle Spiele'!$J8&gt;Punktsystem!$D$14),('alle Spiele'!$H8+'alle Spiele'!$J8-Punktsystem!$D$14)*Punktsystem!$F$14,0)+IF(AND(Punktsystem!$I$15&lt;&gt;"",ABS('alle Spiele'!$H8-'alle Spiele'!$J8)&gt;Punktsystem!$D$15),(ABS('alle Spiele'!$H8-'alle Spiele'!$J8)-Punktsystem!$D$15)*Punktsystem!$F$15,0),0)</f>
        <v>0</v>
      </c>
      <c r="DO8" s="226">
        <f>IF(OR('alle Spiele'!DO8="",'alle Spiele'!DP8="",'alle Spiele'!$K8="x"),0,IF(AND('alle Spiele'!$H8='alle Spiele'!DO8,'alle Spiele'!$J8='alle Spiele'!DP8),Punktsystem!$B$5,IF(OR(AND('alle Spiele'!$H8-'alle Spiele'!$J8&lt;0,'alle Spiele'!DO8-'alle Spiele'!DP8&lt;0),AND('alle Spiele'!$H8-'alle Spiele'!$J8&gt;0,'alle Spiele'!DO8-'alle Spiele'!DP8&gt;0),AND('alle Spiele'!$H8-'alle Spiele'!$J8=0,'alle Spiele'!DO8-'alle Spiele'!DP8=0)),Punktsystem!$B$6,0)))</f>
        <v>0</v>
      </c>
      <c r="DP8" s="222">
        <f>IF(DO8=Punktsystem!$B$6,IF(AND(Punktsystem!$D$9&lt;&gt;"",'alle Spiele'!$H8-'alle Spiele'!$J8='alle Spiele'!DO8-'alle Spiele'!DP8,'alle Spiele'!$H8&lt;&gt;'alle Spiele'!$J8),Punktsystem!$B$9,0)+IF(AND(Punktsystem!$D$11&lt;&gt;"",OR('alle Spiele'!$H8='alle Spiele'!DO8,'alle Spiele'!$J8='alle Spiele'!DP8)),Punktsystem!$B$11,0)+IF(AND(Punktsystem!$D$10&lt;&gt;"",'alle Spiele'!$H8='alle Spiele'!$J8,'alle Spiele'!DO8='alle Spiele'!DP8,ABS('alle Spiele'!$H8-'alle Spiele'!DO8)=1),Punktsystem!$B$10,0),0)</f>
        <v>0</v>
      </c>
      <c r="DQ8" s="223">
        <f>IF(DO8=Punktsystem!$B$5,IF(AND(Punktsystem!$I$14&lt;&gt;"",'alle Spiele'!$H8+'alle Spiele'!$J8&gt;Punktsystem!$D$14),('alle Spiele'!$H8+'alle Spiele'!$J8-Punktsystem!$D$14)*Punktsystem!$F$14,0)+IF(AND(Punktsystem!$I$15&lt;&gt;"",ABS('alle Spiele'!$H8-'alle Spiele'!$J8)&gt;Punktsystem!$D$15),(ABS('alle Spiele'!$H8-'alle Spiele'!$J8)-Punktsystem!$D$15)*Punktsystem!$F$15,0),0)</f>
        <v>0</v>
      </c>
      <c r="DR8" s="226">
        <f>IF(OR('alle Spiele'!DR8="",'alle Spiele'!DS8="",'alle Spiele'!$K8="x"),0,IF(AND('alle Spiele'!$H8='alle Spiele'!DR8,'alle Spiele'!$J8='alle Spiele'!DS8),Punktsystem!$B$5,IF(OR(AND('alle Spiele'!$H8-'alle Spiele'!$J8&lt;0,'alle Spiele'!DR8-'alle Spiele'!DS8&lt;0),AND('alle Spiele'!$H8-'alle Spiele'!$J8&gt;0,'alle Spiele'!DR8-'alle Spiele'!DS8&gt;0),AND('alle Spiele'!$H8-'alle Spiele'!$J8=0,'alle Spiele'!DR8-'alle Spiele'!DS8=0)),Punktsystem!$B$6,0)))</f>
        <v>0</v>
      </c>
      <c r="DS8" s="222">
        <f>IF(DR8=Punktsystem!$B$6,IF(AND(Punktsystem!$D$9&lt;&gt;"",'alle Spiele'!$H8-'alle Spiele'!$J8='alle Spiele'!DR8-'alle Spiele'!DS8,'alle Spiele'!$H8&lt;&gt;'alle Spiele'!$J8),Punktsystem!$B$9,0)+IF(AND(Punktsystem!$D$11&lt;&gt;"",OR('alle Spiele'!$H8='alle Spiele'!DR8,'alle Spiele'!$J8='alle Spiele'!DS8)),Punktsystem!$B$11,0)+IF(AND(Punktsystem!$D$10&lt;&gt;"",'alle Spiele'!$H8='alle Spiele'!$J8,'alle Spiele'!DR8='alle Spiele'!DS8,ABS('alle Spiele'!$H8-'alle Spiele'!DR8)=1),Punktsystem!$B$10,0),0)</f>
        <v>0</v>
      </c>
      <c r="DT8" s="223">
        <f>IF(DR8=Punktsystem!$B$5,IF(AND(Punktsystem!$I$14&lt;&gt;"",'alle Spiele'!$H8+'alle Spiele'!$J8&gt;Punktsystem!$D$14),('alle Spiele'!$H8+'alle Spiele'!$J8-Punktsystem!$D$14)*Punktsystem!$F$14,0)+IF(AND(Punktsystem!$I$15&lt;&gt;"",ABS('alle Spiele'!$H8-'alle Spiele'!$J8)&gt;Punktsystem!$D$15),(ABS('alle Spiele'!$H8-'alle Spiele'!$J8)-Punktsystem!$D$15)*Punktsystem!$F$15,0),0)</f>
        <v>0</v>
      </c>
      <c r="DU8" s="226">
        <f>IF(OR('alle Spiele'!DU8="",'alle Spiele'!DV8="",'alle Spiele'!$K8="x"),0,IF(AND('alle Spiele'!$H8='alle Spiele'!DU8,'alle Spiele'!$J8='alle Spiele'!DV8),Punktsystem!$B$5,IF(OR(AND('alle Spiele'!$H8-'alle Spiele'!$J8&lt;0,'alle Spiele'!DU8-'alle Spiele'!DV8&lt;0),AND('alle Spiele'!$H8-'alle Spiele'!$J8&gt;0,'alle Spiele'!DU8-'alle Spiele'!DV8&gt;0),AND('alle Spiele'!$H8-'alle Spiele'!$J8=0,'alle Spiele'!DU8-'alle Spiele'!DV8=0)),Punktsystem!$B$6,0)))</f>
        <v>0</v>
      </c>
      <c r="DV8" s="222">
        <f>IF(DU8=Punktsystem!$B$6,IF(AND(Punktsystem!$D$9&lt;&gt;"",'alle Spiele'!$H8-'alle Spiele'!$J8='alle Spiele'!DU8-'alle Spiele'!DV8,'alle Spiele'!$H8&lt;&gt;'alle Spiele'!$J8),Punktsystem!$B$9,0)+IF(AND(Punktsystem!$D$11&lt;&gt;"",OR('alle Spiele'!$H8='alle Spiele'!DU8,'alle Spiele'!$J8='alle Spiele'!DV8)),Punktsystem!$B$11,0)+IF(AND(Punktsystem!$D$10&lt;&gt;"",'alle Spiele'!$H8='alle Spiele'!$J8,'alle Spiele'!DU8='alle Spiele'!DV8,ABS('alle Spiele'!$H8-'alle Spiele'!DU8)=1),Punktsystem!$B$10,0),0)</f>
        <v>0</v>
      </c>
      <c r="DW8" s="223">
        <f>IF(DU8=Punktsystem!$B$5,IF(AND(Punktsystem!$I$14&lt;&gt;"",'alle Spiele'!$H8+'alle Spiele'!$J8&gt;Punktsystem!$D$14),('alle Spiele'!$H8+'alle Spiele'!$J8-Punktsystem!$D$14)*Punktsystem!$F$14,0)+IF(AND(Punktsystem!$I$15&lt;&gt;"",ABS('alle Spiele'!$H8-'alle Spiele'!$J8)&gt;Punktsystem!$D$15),(ABS('alle Spiele'!$H8-'alle Spiele'!$J8)-Punktsystem!$D$15)*Punktsystem!$F$15,0),0)</f>
        <v>0</v>
      </c>
      <c r="DX8" s="226">
        <f>IF(OR('alle Spiele'!DX8="",'alle Spiele'!DY8="",'alle Spiele'!$K8="x"),0,IF(AND('alle Spiele'!$H8='alle Spiele'!DX8,'alle Spiele'!$J8='alle Spiele'!DY8),Punktsystem!$B$5,IF(OR(AND('alle Spiele'!$H8-'alle Spiele'!$J8&lt;0,'alle Spiele'!DX8-'alle Spiele'!DY8&lt;0),AND('alle Spiele'!$H8-'alle Spiele'!$J8&gt;0,'alle Spiele'!DX8-'alle Spiele'!DY8&gt;0),AND('alle Spiele'!$H8-'alle Spiele'!$J8=0,'alle Spiele'!DX8-'alle Spiele'!DY8=0)),Punktsystem!$B$6,0)))</f>
        <v>0</v>
      </c>
      <c r="DY8" s="222">
        <f>IF(DX8=Punktsystem!$B$6,IF(AND(Punktsystem!$D$9&lt;&gt;"",'alle Spiele'!$H8-'alle Spiele'!$J8='alle Spiele'!DX8-'alle Spiele'!DY8,'alle Spiele'!$H8&lt;&gt;'alle Spiele'!$J8),Punktsystem!$B$9,0)+IF(AND(Punktsystem!$D$11&lt;&gt;"",OR('alle Spiele'!$H8='alle Spiele'!DX8,'alle Spiele'!$J8='alle Spiele'!DY8)),Punktsystem!$B$11,0)+IF(AND(Punktsystem!$D$10&lt;&gt;"",'alle Spiele'!$H8='alle Spiele'!$J8,'alle Spiele'!DX8='alle Spiele'!DY8,ABS('alle Spiele'!$H8-'alle Spiele'!DX8)=1),Punktsystem!$B$10,0),0)</f>
        <v>0</v>
      </c>
      <c r="DZ8" s="223">
        <f>IF(DX8=Punktsystem!$B$5,IF(AND(Punktsystem!$I$14&lt;&gt;"",'alle Spiele'!$H8+'alle Spiele'!$J8&gt;Punktsystem!$D$14),('alle Spiele'!$H8+'alle Spiele'!$J8-Punktsystem!$D$14)*Punktsystem!$F$14,0)+IF(AND(Punktsystem!$I$15&lt;&gt;"",ABS('alle Spiele'!$H8-'alle Spiele'!$J8)&gt;Punktsystem!$D$15),(ABS('alle Spiele'!$H8-'alle Spiele'!$J8)-Punktsystem!$D$15)*Punktsystem!$F$15,0),0)</f>
        <v>0</v>
      </c>
      <c r="EA8" s="226">
        <f>IF(OR('alle Spiele'!EA8="",'alle Spiele'!EB8="",'alle Spiele'!$K8="x"),0,IF(AND('alle Spiele'!$H8='alle Spiele'!EA8,'alle Spiele'!$J8='alle Spiele'!EB8),Punktsystem!$B$5,IF(OR(AND('alle Spiele'!$H8-'alle Spiele'!$J8&lt;0,'alle Spiele'!EA8-'alle Spiele'!EB8&lt;0),AND('alle Spiele'!$H8-'alle Spiele'!$J8&gt;0,'alle Spiele'!EA8-'alle Spiele'!EB8&gt;0),AND('alle Spiele'!$H8-'alle Spiele'!$J8=0,'alle Spiele'!EA8-'alle Spiele'!EB8=0)),Punktsystem!$B$6,0)))</f>
        <v>0</v>
      </c>
      <c r="EB8" s="222">
        <f>IF(EA8=Punktsystem!$B$6,IF(AND(Punktsystem!$D$9&lt;&gt;"",'alle Spiele'!$H8-'alle Spiele'!$J8='alle Spiele'!EA8-'alle Spiele'!EB8,'alle Spiele'!$H8&lt;&gt;'alle Spiele'!$J8),Punktsystem!$B$9,0)+IF(AND(Punktsystem!$D$11&lt;&gt;"",OR('alle Spiele'!$H8='alle Spiele'!EA8,'alle Spiele'!$J8='alle Spiele'!EB8)),Punktsystem!$B$11,0)+IF(AND(Punktsystem!$D$10&lt;&gt;"",'alle Spiele'!$H8='alle Spiele'!$J8,'alle Spiele'!EA8='alle Spiele'!EB8,ABS('alle Spiele'!$H8-'alle Spiele'!EA8)=1),Punktsystem!$B$10,0),0)</f>
        <v>0</v>
      </c>
      <c r="EC8" s="223">
        <f>IF(EA8=Punktsystem!$B$5,IF(AND(Punktsystem!$I$14&lt;&gt;"",'alle Spiele'!$H8+'alle Spiele'!$J8&gt;Punktsystem!$D$14),('alle Spiele'!$H8+'alle Spiele'!$J8-Punktsystem!$D$14)*Punktsystem!$F$14,0)+IF(AND(Punktsystem!$I$15&lt;&gt;"",ABS('alle Spiele'!$H8-'alle Spiele'!$J8)&gt;Punktsystem!$D$15),(ABS('alle Spiele'!$H8-'alle Spiele'!$J8)-Punktsystem!$D$15)*Punktsystem!$F$15,0),0)</f>
        <v>0</v>
      </c>
      <c r="ED8" s="226">
        <f>IF(OR('alle Spiele'!ED8="",'alle Spiele'!EE8="",'alle Spiele'!$K8="x"),0,IF(AND('alle Spiele'!$H8='alle Spiele'!ED8,'alle Spiele'!$J8='alle Spiele'!EE8),Punktsystem!$B$5,IF(OR(AND('alle Spiele'!$H8-'alle Spiele'!$J8&lt;0,'alle Spiele'!ED8-'alle Spiele'!EE8&lt;0),AND('alle Spiele'!$H8-'alle Spiele'!$J8&gt;0,'alle Spiele'!ED8-'alle Spiele'!EE8&gt;0),AND('alle Spiele'!$H8-'alle Spiele'!$J8=0,'alle Spiele'!ED8-'alle Spiele'!EE8=0)),Punktsystem!$B$6,0)))</f>
        <v>0</v>
      </c>
      <c r="EE8" s="222">
        <f>IF(ED8=Punktsystem!$B$6,IF(AND(Punktsystem!$D$9&lt;&gt;"",'alle Spiele'!$H8-'alle Spiele'!$J8='alle Spiele'!ED8-'alle Spiele'!EE8,'alle Spiele'!$H8&lt;&gt;'alle Spiele'!$J8),Punktsystem!$B$9,0)+IF(AND(Punktsystem!$D$11&lt;&gt;"",OR('alle Spiele'!$H8='alle Spiele'!ED8,'alle Spiele'!$J8='alle Spiele'!EE8)),Punktsystem!$B$11,0)+IF(AND(Punktsystem!$D$10&lt;&gt;"",'alle Spiele'!$H8='alle Spiele'!$J8,'alle Spiele'!ED8='alle Spiele'!EE8,ABS('alle Spiele'!$H8-'alle Spiele'!ED8)=1),Punktsystem!$B$10,0),0)</f>
        <v>0</v>
      </c>
      <c r="EF8" s="223">
        <f>IF(ED8=Punktsystem!$B$5,IF(AND(Punktsystem!$I$14&lt;&gt;"",'alle Spiele'!$H8+'alle Spiele'!$J8&gt;Punktsystem!$D$14),('alle Spiele'!$H8+'alle Spiele'!$J8-Punktsystem!$D$14)*Punktsystem!$F$14,0)+IF(AND(Punktsystem!$I$15&lt;&gt;"",ABS('alle Spiele'!$H8-'alle Spiele'!$J8)&gt;Punktsystem!$D$15),(ABS('alle Spiele'!$H8-'alle Spiele'!$J8)-Punktsystem!$D$15)*Punktsystem!$F$15,0),0)</f>
        <v>0</v>
      </c>
      <c r="EG8" s="226">
        <f>IF(OR('alle Spiele'!EG8="",'alle Spiele'!EH8="",'alle Spiele'!$K8="x"),0,IF(AND('alle Spiele'!$H8='alle Spiele'!EG8,'alle Spiele'!$J8='alle Spiele'!EH8),Punktsystem!$B$5,IF(OR(AND('alle Spiele'!$H8-'alle Spiele'!$J8&lt;0,'alle Spiele'!EG8-'alle Spiele'!EH8&lt;0),AND('alle Spiele'!$H8-'alle Spiele'!$J8&gt;0,'alle Spiele'!EG8-'alle Spiele'!EH8&gt;0),AND('alle Spiele'!$H8-'alle Spiele'!$J8=0,'alle Spiele'!EG8-'alle Spiele'!EH8=0)),Punktsystem!$B$6,0)))</f>
        <v>0</v>
      </c>
      <c r="EH8" s="222">
        <f>IF(EG8=Punktsystem!$B$6,IF(AND(Punktsystem!$D$9&lt;&gt;"",'alle Spiele'!$H8-'alle Spiele'!$J8='alle Spiele'!EG8-'alle Spiele'!EH8,'alle Spiele'!$H8&lt;&gt;'alle Spiele'!$J8),Punktsystem!$B$9,0)+IF(AND(Punktsystem!$D$11&lt;&gt;"",OR('alle Spiele'!$H8='alle Spiele'!EG8,'alle Spiele'!$J8='alle Spiele'!EH8)),Punktsystem!$B$11,0)+IF(AND(Punktsystem!$D$10&lt;&gt;"",'alle Spiele'!$H8='alle Spiele'!$J8,'alle Spiele'!EG8='alle Spiele'!EH8,ABS('alle Spiele'!$H8-'alle Spiele'!EG8)=1),Punktsystem!$B$10,0),0)</f>
        <v>0</v>
      </c>
      <c r="EI8" s="223">
        <f>IF(EG8=Punktsystem!$B$5,IF(AND(Punktsystem!$I$14&lt;&gt;"",'alle Spiele'!$H8+'alle Spiele'!$J8&gt;Punktsystem!$D$14),('alle Spiele'!$H8+'alle Spiele'!$J8-Punktsystem!$D$14)*Punktsystem!$F$14,0)+IF(AND(Punktsystem!$I$15&lt;&gt;"",ABS('alle Spiele'!$H8-'alle Spiele'!$J8)&gt;Punktsystem!$D$15),(ABS('alle Spiele'!$H8-'alle Spiele'!$J8)-Punktsystem!$D$15)*Punktsystem!$F$15,0),0)</f>
        <v>0</v>
      </c>
    </row>
    <row r="9" spans="1:139">
      <c r="A9"/>
      <c r="B9"/>
      <c r="C9"/>
      <c r="D9"/>
      <c r="E9"/>
      <c r="F9"/>
      <c r="G9"/>
      <c r="H9"/>
      <c r="J9"/>
      <c r="K9"/>
      <c r="L9"/>
      <c r="M9"/>
      <c r="N9"/>
      <c r="O9"/>
      <c r="P9"/>
      <c r="Q9"/>
      <c r="T9" s="226">
        <f>IF(OR('alle Spiele'!T9="",'alle Spiele'!U9="",'alle Spiele'!$K9="x"),0,IF(AND('alle Spiele'!$H9='alle Spiele'!T9,'alle Spiele'!$J9='alle Spiele'!U9),Punktsystem!$B$5,IF(OR(AND('alle Spiele'!$H9-'alle Spiele'!$J9&lt;0,'alle Spiele'!T9-'alle Spiele'!U9&lt;0),AND('alle Spiele'!$H9-'alle Spiele'!$J9&gt;0,'alle Spiele'!T9-'alle Spiele'!U9&gt;0),AND('alle Spiele'!$H9-'alle Spiele'!$J9=0,'alle Spiele'!T9-'alle Spiele'!U9=0)),Punktsystem!$B$6,0)))</f>
        <v>1</v>
      </c>
      <c r="U9" s="222">
        <f>IF(T9=Punktsystem!$B$6,IF(AND(Punktsystem!$D$9&lt;&gt;"",'alle Spiele'!$H9-'alle Spiele'!$J9='alle Spiele'!T9-'alle Spiele'!U9,'alle Spiele'!$H9&lt;&gt;'alle Spiele'!$J9),Punktsystem!$B$9,0)+IF(AND(Punktsystem!$D$11&lt;&gt;"",OR('alle Spiele'!$H9='alle Spiele'!T9,'alle Spiele'!$J9='alle Spiele'!U9)),Punktsystem!$B$11,0)+IF(AND(Punktsystem!$D$10&lt;&gt;"",'alle Spiele'!$H9='alle Spiele'!$J9,'alle Spiele'!T9='alle Spiele'!U9,ABS('alle Spiele'!$H9-'alle Spiele'!T9)=1),Punktsystem!$B$10,0),0)</f>
        <v>0.5</v>
      </c>
      <c r="V9" s="223">
        <f>IF(T9=Punktsystem!$B$5,IF(AND(Punktsystem!$I$14&lt;&gt;"",'alle Spiele'!$H9+'alle Spiele'!$J9&gt;Punktsystem!$D$14),('alle Spiele'!$H9+'alle Spiele'!$J9-Punktsystem!$D$14)*Punktsystem!$F$14,0)+IF(AND(Punktsystem!$I$15&lt;&gt;"",ABS('alle Spiele'!$H9-'alle Spiele'!$J9)&gt;Punktsystem!$D$15),(ABS('alle Spiele'!$H9-'alle Spiele'!$J9)-Punktsystem!$D$15)*Punktsystem!$F$15,0),0)</f>
        <v>0</v>
      </c>
      <c r="W9" s="226">
        <f>IF(OR('alle Spiele'!W9="",'alle Spiele'!X9="",'alle Spiele'!$K9="x"),0,IF(AND('alle Spiele'!$H9='alle Spiele'!W9,'alle Spiele'!$J9='alle Spiele'!X9),Punktsystem!$B$5,IF(OR(AND('alle Spiele'!$H9-'alle Spiele'!$J9&lt;0,'alle Spiele'!W9-'alle Spiele'!X9&lt;0),AND('alle Spiele'!$H9-'alle Spiele'!$J9&gt;0,'alle Spiele'!W9-'alle Spiele'!X9&gt;0),AND('alle Spiele'!$H9-'alle Spiele'!$J9=0,'alle Spiele'!W9-'alle Spiele'!X9=0)),Punktsystem!$B$6,0)))</f>
        <v>0</v>
      </c>
      <c r="X9" s="222">
        <f>IF(W9=Punktsystem!$B$6,IF(AND(Punktsystem!$D$9&lt;&gt;"",'alle Spiele'!$H9-'alle Spiele'!$J9='alle Spiele'!W9-'alle Spiele'!X9,'alle Spiele'!$H9&lt;&gt;'alle Spiele'!$J9),Punktsystem!$B$9,0)+IF(AND(Punktsystem!$D$11&lt;&gt;"",OR('alle Spiele'!$H9='alle Spiele'!W9,'alle Spiele'!$J9='alle Spiele'!X9)),Punktsystem!$B$11,0)+IF(AND(Punktsystem!$D$10&lt;&gt;"",'alle Spiele'!$H9='alle Spiele'!$J9,'alle Spiele'!W9='alle Spiele'!X9,ABS('alle Spiele'!$H9-'alle Spiele'!W9)=1),Punktsystem!$B$10,0),0)</f>
        <v>0</v>
      </c>
      <c r="Y9" s="223">
        <f>IF(W9=Punktsystem!$B$5,IF(AND(Punktsystem!$I$14&lt;&gt;"",'alle Spiele'!$H9+'alle Spiele'!$J9&gt;Punktsystem!$D$14),('alle Spiele'!$H9+'alle Spiele'!$J9-Punktsystem!$D$14)*Punktsystem!$F$14,0)+IF(AND(Punktsystem!$I$15&lt;&gt;"",ABS('alle Spiele'!$H9-'alle Spiele'!$J9)&gt;Punktsystem!$D$15),(ABS('alle Spiele'!$H9-'alle Spiele'!$J9)-Punktsystem!$D$15)*Punktsystem!$F$15,0),0)</f>
        <v>0</v>
      </c>
      <c r="Z9" s="226">
        <f>IF(OR('alle Spiele'!Z9="",'alle Spiele'!AA9="",'alle Spiele'!$K9="x"),0,IF(AND('alle Spiele'!$H9='alle Spiele'!Z9,'alle Spiele'!$J9='alle Spiele'!AA9),Punktsystem!$B$5,IF(OR(AND('alle Spiele'!$H9-'alle Spiele'!$J9&lt;0,'alle Spiele'!Z9-'alle Spiele'!AA9&lt;0),AND('alle Spiele'!$H9-'alle Spiele'!$J9&gt;0,'alle Spiele'!Z9-'alle Spiele'!AA9&gt;0),AND('alle Spiele'!$H9-'alle Spiele'!$J9=0,'alle Spiele'!Z9-'alle Spiele'!AA9=0)),Punktsystem!$B$6,0)))</f>
        <v>0</v>
      </c>
      <c r="AA9" s="222">
        <f>IF(Z9=Punktsystem!$B$6,IF(AND(Punktsystem!$D$9&lt;&gt;"",'alle Spiele'!$H9-'alle Spiele'!$J9='alle Spiele'!Z9-'alle Spiele'!AA9,'alle Spiele'!$H9&lt;&gt;'alle Spiele'!$J9),Punktsystem!$B$9,0)+IF(AND(Punktsystem!$D$11&lt;&gt;"",OR('alle Spiele'!$H9='alle Spiele'!Z9,'alle Spiele'!$J9='alle Spiele'!AA9)),Punktsystem!$B$11,0)+IF(AND(Punktsystem!$D$10&lt;&gt;"",'alle Spiele'!$H9='alle Spiele'!$J9,'alle Spiele'!Z9='alle Spiele'!AA9,ABS('alle Spiele'!$H9-'alle Spiele'!Z9)=1),Punktsystem!$B$10,0),0)</f>
        <v>0</v>
      </c>
      <c r="AB9" s="223">
        <f>IF(Z9=Punktsystem!$B$5,IF(AND(Punktsystem!$I$14&lt;&gt;"",'alle Spiele'!$H9+'alle Spiele'!$J9&gt;Punktsystem!$D$14),('alle Spiele'!$H9+'alle Spiele'!$J9-Punktsystem!$D$14)*Punktsystem!$F$14,0)+IF(AND(Punktsystem!$I$15&lt;&gt;"",ABS('alle Spiele'!$H9-'alle Spiele'!$J9)&gt;Punktsystem!$D$15),(ABS('alle Spiele'!$H9-'alle Spiele'!$J9)-Punktsystem!$D$15)*Punktsystem!$F$15,0),0)</f>
        <v>0</v>
      </c>
      <c r="AC9" s="226">
        <f>IF(OR('alle Spiele'!AC9="",'alle Spiele'!AD9="",'alle Spiele'!$K9="x"),0,IF(AND('alle Spiele'!$H9='alle Spiele'!AC9,'alle Spiele'!$J9='alle Spiele'!AD9),Punktsystem!$B$5,IF(OR(AND('alle Spiele'!$H9-'alle Spiele'!$J9&lt;0,'alle Spiele'!AC9-'alle Spiele'!AD9&lt;0),AND('alle Spiele'!$H9-'alle Spiele'!$J9&gt;0,'alle Spiele'!AC9-'alle Spiele'!AD9&gt;0),AND('alle Spiele'!$H9-'alle Spiele'!$J9=0,'alle Spiele'!AC9-'alle Spiele'!AD9=0)),Punktsystem!$B$6,0)))</f>
        <v>0</v>
      </c>
      <c r="AD9" s="222">
        <f>IF(AC9=Punktsystem!$B$6,IF(AND(Punktsystem!$D$9&lt;&gt;"",'alle Spiele'!$H9-'alle Spiele'!$J9='alle Spiele'!AC9-'alle Spiele'!AD9,'alle Spiele'!$H9&lt;&gt;'alle Spiele'!$J9),Punktsystem!$B$9,0)+IF(AND(Punktsystem!$D$11&lt;&gt;"",OR('alle Spiele'!$H9='alle Spiele'!AC9,'alle Spiele'!$J9='alle Spiele'!AD9)),Punktsystem!$B$11,0)+IF(AND(Punktsystem!$D$10&lt;&gt;"",'alle Spiele'!$H9='alle Spiele'!$J9,'alle Spiele'!AC9='alle Spiele'!AD9,ABS('alle Spiele'!$H9-'alle Spiele'!AC9)=1),Punktsystem!$B$10,0),0)</f>
        <v>0</v>
      </c>
      <c r="AE9" s="223">
        <f>IF(AC9=Punktsystem!$B$5,IF(AND(Punktsystem!$I$14&lt;&gt;"",'alle Spiele'!$H9+'alle Spiele'!$J9&gt;Punktsystem!$D$14),('alle Spiele'!$H9+'alle Spiele'!$J9-Punktsystem!$D$14)*Punktsystem!$F$14,0)+IF(AND(Punktsystem!$I$15&lt;&gt;"",ABS('alle Spiele'!$H9-'alle Spiele'!$J9)&gt;Punktsystem!$D$15),(ABS('alle Spiele'!$H9-'alle Spiele'!$J9)-Punktsystem!$D$15)*Punktsystem!$F$15,0),0)</f>
        <v>0</v>
      </c>
      <c r="AF9" s="226">
        <f>IF(OR('alle Spiele'!AF9="",'alle Spiele'!AG9="",'alle Spiele'!$K9="x"),0,IF(AND('alle Spiele'!$H9='alle Spiele'!AF9,'alle Spiele'!$J9='alle Spiele'!AG9),Punktsystem!$B$5,IF(OR(AND('alle Spiele'!$H9-'alle Spiele'!$J9&lt;0,'alle Spiele'!AF9-'alle Spiele'!AG9&lt;0),AND('alle Spiele'!$H9-'alle Spiele'!$J9&gt;0,'alle Spiele'!AF9-'alle Spiele'!AG9&gt;0),AND('alle Spiele'!$H9-'alle Spiele'!$J9=0,'alle Spiele'!AF9-'alle Spiele'!AG9=0)),Punktsystem!$B$6,0)))</f>
        <v>0</v>
      </c>
      <c r="AG9" s="222">
        <f>IF(AF9=Punktsystem!$B$6,IF(AND(Punktsystem!$D$9&lt;&gt;"",'alle Spiele'!$H9-'alle Spiele'!$J9='alle Spiele'!AF9-'alle Spiele'!AG9,'alle Spiele'!$H9&lt;&gt;'alle Spiele'!$J9),Punktsystem!$B$9,0)+IF(AND(Punktsystem!$D$11&lt;&gt;"",OR('alle Spiele'!$H9='alle Spiele'!AF9,'alle Spiele'!$J9='alle Spiele'!AG9)),Punktsystem!$B$11,0)+IF(AND(Punktsystem!$D$10&lt;&gt;"",'alle Spiele'!$H9='alle Spiele'!$J9,'alle Spiele'!AF9='alle Spiele'!AG9,ABS('alle Spiele'!$H9-'alle Spiele'!AF9)=1),Punktsystem!$B$10,0),0)</f>
        <v>0</v>
      </c>
      <c r="AH9" s="223">
        <f>IF(AF9=Punktsystem!$B$5,IF(AND(Punktsystem!$I$14&lt;&gt;"",'alle Spiele'!$H9+'alle Spiele'!$J9&gt;Punktsystem!$D$14),('alle Spiele'!$H9+'alle Spiele'!$J9-Punktsystem!$D$14)*Punktsystem!$F$14,0)+IF(AND(Punktsystem!$I$15&lt;&gt;"",ABS('alle Spiele'!$H9-'alle Spiele'!$J9)&gt;Punktsystem!$D$15),(ABS('alle Spiele'!$H9-'alle Spiele'!$J9)-Punktsystem!$D$15)*Punktsystem!$F$15,0),0)</f>
        <v>0</v>
      </c>
      <c r="AI9" s="226">
        <f>IF(OR('alle Spiele'!AI9="",'alle Spiele'!AJ9="",'alle Spiele'!$K9="x"),0,IF(AND('alle Spiele'!$H9='alle Spiele'!AI9,'alle Spiele'!$J9='alle Spiele'!AJ9),Punktsystem!$B$5,IF(OR(AND('alle Spiele'!$H9-'alle Spiele'!$J9&lt;0,'alle Spiele'!AI9-'alle Spiele'!AJ9&lt;0),AND('alle Spiele'!$H9-'alle Spiele'!$J9&gt;0,'alle Spiele'!AI9-'alle Spiele'!AJ9&gt;0),AND('alle Spiele'!$H9-'alle Spiele'!$J9=0,'alle Spiele'!AI9-'alle Spiele'!AJ9=0)),Punktsystem!$B$6,0)))</f>
        <v>0</v>
      </c>
      <c r="AJ9" s="222">
        <f>IF(AI9=Punktsystem!$B$6,IF(AND(Punktsystem!$D$9&lt;&gt;"",'alle Spiele'!$H9-'alle Spiele'!$J9='alle Spiele'!AI9-'alle Spiele'!AJ9,'alle Spiele'!$H9&lt;&gt;'alle Spiele'!$J9),Punktsystem!$B$9,0)+IF(AND(Punktsystem!$D$11&lt;&gt;"",OR('alle Spiele'!$H9='alle Spiele'!AI9,'alle Spiele'!$J9='alle Spiele'!AJ9)),Punktsystem!$B$11,0)+IF(AND(Punktsystem!$D$10&lt;&gt;"",'alle Spiele'!$H9='alle Spiele'!$J9,'alle Spiele'!AI9='alle Spiele'!AJ9,ABS('alle Spiele'!$H9-'alle Spiele'!AI9)=1),Punktsystem!$B$10,0),0)</f>
        <v>0</v>
      </c>
      <c r="AK9" s="223">
        <f>IF(AI9=Punktsystem!$B$5,IF(AND(Punktsystem!$I$14&lt;&gt;"",'alle Spiele'!$H9+'alle Spiele'!$J9&gt;Punktsystem!$D$14),('alle Spiele'!$H9+'alle Spiele'!$J9-Punktsystem!$D$14)*Punktsystem!$F$14,0)+IF(AND(Punktsystem!$I$15&lt;&gt;"",ABS('alle Spiele'!$H9-'alle Spiele'!$J9)&gt;Punktsystem!$D$15),(ABS('alle Spiele'!$H9-'alle Spiele'!$J9)-Punktsystem!$D$15)*Punktsystem!$F$15,0),0)</f>
        <v>0</v>
      </c>
      <c r="AL9" s="226">
        <f>IF(OR('alle Spiele'!AL9="",'alle Spiele'!AM9="",'alle Spiele'!$K9="x"),0,IF(AND('alle Spiele'!$H9='alle Spiele'!AL9,'alle Spiele'!$J9='alle Spiele'!AM9),Punktsystem!$B$5,IF(OR(AND('alle Spiele'!$H9-'alle Spiele'!$J9&lt;0,'alle Spiele'!AL9-'alle Spiele'!AM9&lt;0),AND('alle Spiele'!$H9-'alle Spiele'!$J9&gt;0,'alle Spiele'!AL9-'alle Spiele'!AM9&gt;0),AND('alle Spiele'!$H9-'alle Spiele'!$J9=0,'alle Spiele'!AL9-'alle Spiele'!AM9=0)),Punktsystem!$B$6,0)))</f>
        <v>0</v>
      </c>
      <c r="AM9" s="222">
        <f>IF(AL9=Punktsystem!$B$6,IF(AND(Punktsystem!$D$9&lt;&gt;"",'alle Spiele'!$H9-'alle Spiele'!$J9='alle Spiele'!AL9-'alle Spiele'!AM9,'alle Spiele'!$H9&lt;&gt;'alle Spiele'!$J9),Punktsystem!$B$9,0)+IF(AND(Punktsystem!$D$11&lt;&gt;"",OR('alle Spiele'!$H9='alle Spiele'!AL9,'alle Spiele'!$J9='alle Spiele'!AM9)),Punktsystem!$B$11,0)+IF(AND(Punktsystem!$D$10&lt;&gt;"",'alle Spiele'!$H9='alle Spiele'!$J9,'alle Spiele'!AL9='alle Spiele'!AM9,ABS('alle Spiele'!$H9-'alle Spiele'!AL9)=1),Punktsystem!$B$10,0),0)</f>
        <v>0</v>
      </c>
      <c r="AN9" s="223">
        <f>IF(AL9=Punktsystem!$B$5,IF(AND(Punktsystem!$I$14&lt;&gt;"",'alle Spiele'!$H9+'alle Spiele'!$J9&gt;Punktsystem!$D$14),('alle Spiele'!$H9+'alle Spiele'!$J9-Punktsystem!$D$14)*Punktsystem!$F$14,0)+IF(AND(Punktsystem!$I$15&lt;&gt;"",ABS('alle Spiele'!$H9-'alle Spiele'!$J9)&gt;Punktsystem!$D$15),(ABS('alle Spiele'!$H9-'alle Spiele'!$J9)-Punktsystem!$D$15)*Punktsystem!$F$15,0),0)</f>
        <v>0</v>
      </c>
      <c r="AO9" s="226">
        <f>IF(OR('alle Spiele'!AO9="",'alle Spiele'!AP9="",'alle Spiele'!$K9="x"),0,IF(AND('alle Spiele'!$H9='alle Spiele'!AO9,'alle Spiele'!$J9='alle Spiele'!AP9),Punktsystem!$B$5,IF(OR(AND('alle Spiele'!$H9-'alle Spiele'!$J9&lt;0,'alle Spiele'!AO9-'alle Spiele'!AP9&lt;0),AND('alle Spiele'!$H9-'alle Spiele'!$J9&gt;0,'alle Spiele'!AO9-'alle Spiele'!AP9&gt;0),AND('alle Spiele'!$H9-'alle Spiele'!$J9=0,'alle Spiele'!AO9-'alle Spiele'!AP9=0)),Punktsystem!$B$6,0)))</f>
        <v>0</v>
      </c>
      <c r="AP9" s="222">
        <f>IF(AO9=Punktsystem!$B$6,IF(AND(Punktsystem!$D$9&lt;&gt;"",'alle Spiele'!$H9-'alle Spiele'!$J9='alle Spiele'!AO9-'alle Spiele'!AP9,'alle Spiele'!$H9&lt;&gt;'alle Spiele'!$J9),Punktsystem!$B$9,0)+IF(AND(Punktsystem!$D$11&lt;&gt;"",OR('alle Spiele'!$H9='alle Spiele'!AO9,'alle Spiele'!$J9='alle Spiele'!AP9)),Punktsystem!$B$11,0)+IF(AND(Punktsystem!$D$10&lt;&gt;"",'alle Spiele'!$H9='alle Spiele'!$J9,'alle Spiele'!AO9='alle Spiele'!AP9,ABS('alle Spiele'!$H9-'alle Spiele'!AO9)=1),Punktsystem!$B$10,0),0)</f>
        <v>0</v>
      </c>
      <c r="AQ9" s="223">
        <f>IF(AO9=Punktsystem!$B$5,IF(AND(Punktsystem!$I$14&lt;&gt;"",'alle Spiele'!$H9+'alle Spiele'!$J9&gt;Punktsystem!$D$14),('alle Spiele'!$H9+'alle Spiele'!$J9-Punktsystem!$D$14)*Punktsystem!$F$14,0)+IF(AND(Punktsystem!$I$15&lt;&gt;"",ABS('alle Spiele'!$H9-'alle Spiele'!$J9)&gt;Punktsystem!$D$15),(ABS('alle Spiele'!$H9-'alle Spiele'!$J9)-Punktsystem!$D$15)*Punktsystem!$F$15,0),0)</f>
        <v>0</v>
      </c>
      <c r="AR9" s="226">
        <f>IF(OR('alle Spiele'!AR9="",'alle Spiele'!AS9="",'alle Spiele'!$K9="x"),0,IF(AND('alle Spiele'!$H9='alle Spiele'!AR9,'alle Spiele'!$J9='alle Spiele'!AS9),Punktsystem!$B$5,IF(OR(AND('alle Spiele'!$H9-'alle Spiele'!$J9&lt;0,'alle Spiele'!AR9-'alle Spiele'!AS9&lt;0),AND('alle Spiele'!$H9-'alle Spiele'!$J9&gt;0,'alle Spiele'!AR9-'alle Spiele'!AS9&gt;0),AND('alle Spiele'!$H9-'alle Spiele'!$J9=0,'alle Spiele'!AR9-'alle Spiele'!AS9=0)),Punktsystem!$B$6,0)))</f>
        <v>0</v>
      </c>
      <c r="AS9" s="222">
        <f>IF(AR9=Punktsystem!$B$6,IF(AND(Punktsystem!$D$9&lt;&gt;"",'alle Spiele'!$H9-'alle Spiele'!$J9='alle Spiele'!AR9-'alle Spiele'!AS9,'alle Spiele'!$H9&lt;&gt;'alle Spiele'!$J9),Punktsystem!$B$9,0)+IF(AND(Punktsystem!$D$11&lt;&gt;"",OR('alle Spiele'!$H9='alle Spiele'!AR9,'alle Spiele'!$J9='alle Spiele'!AS9)),Punktsystem!$B$11,0)+IF(AND(Punktsystem!$D$10&lt;&gt;"",'alle Spiele'!$H9='alle Spiele'!$J9,'alle Spiele'!AR9='alle Spiele'!AS9,ABS('alle Spiele'!$H9-'alle Spiele'!AR9)=1),Punktsystem!$B$10,0),0)</f>
        <v>0</v>
      </c>
      <c r="AT9" s="223">
        <f>IF(AR9=Punktsystem!$B$5,IF(AND(Punktsystem!$I$14&lt;&gt;"",'alle Spiele'!$H9+'alle Spiele'!$J9&gt;Punktsystem!$D$14),('alle Spiele'!$H9+'alle Spiele'!$J9-Punktsystem!$D$14)*Punktsystem!$F$14,0)+IF(AND(Punktsystem!$I$15&lt;&gt;"",ABS('alle Spiele'!$H9-'alle Spiele'!$J9)&gt;Punktsystem!$D$15),(ABS('alle Spiele'!$H9-'alle Spiele'!$J9)-Punktsystem!$D$15)*Punktsystem!$F$15,0),0)</f>
        <v>0</v>
      </c>
      <c r="AU9" s="226">
        <f>IF(OR('alle Spiele'!AU9="",'alle Spiele'!AV9="",'alle Spiele'!$K9="x"),0,IF(AND('alle Spiele'!$H9='alle Spiele'!AU9,'alle Spiele'!$J9='alle Spiele'!AV9),Punktsystem!$B$5,IF(OR(AND('alle Spiele'!$H9-'alle Spiele'!$J9&lt;0,'alle Spiele'!AU9-'alle Spiele'!AV9&lt;0),AND('alle Spiele'!$H9-'alle Spiele'!$J9&gt;0,'alle Spiele'!AU9-'alle Spiele'!AV9&gt;0),AND('alle Spiele'!$H9-'alle Spiele'!$J9=0,'alle Spiele'!AU9-'alle Spiele'!AV9=0)),Punktsystem!$B$6,0)))</f>
        <v>0</v>
      </c>
      <c r="AV9" s="222">
        <f>IF(AU9=Punktsystem!$B$6,IF(AND(Punktsystem!$D$9&lt;&gt;"",'alle Spiele'!$H9-'alle Spiele'!$J9='alle Spiele'!AU9-'alle Spiele'!AV9,'alle Spiele'!$H9&lt;&gt;'alle Spiele'!$J9),Punktsystem!$B$9,0)+IF(AND(Punktsystem!$D$11&lt;&gt;"",OR('alle Spiele'!$H9='alle Spiele'!AU9,'alle Spiele'!$J9='alle Spiele'!AV9)),Punktsystem!$B$11,0)+IF(AND(Punktsystem!$D$10&lt;&gt;"",'alle Spiele'!$H9='alle Spiele'!$J9,'alle Spiele'!AU9='alle Spiele'!AV9,ABS('alle Spiele'!$H9-'alle Spiele'!AU9)=1),Punktsystem!$B$10,0),0)</f>
        <v>0</v>
      </c>
      <c r="AW9" s="223">
        <f>IF(AU9=Punktsystem!$B$5,IF(AND(Punktsystem!$I$14&lt;&gt;"",'alle Spiele'!$H9+'alle Spiele'!$J9&gt;Punktsystem!$D$14),('alle Spiele'!$H9+'alle Spiele'!$J9-Punktsystem!$D$14)*Punktsystem!$F$14,0)+IF(AND(Punktsystem!$I$15&lt;&gt;"",ABS('alle Spiele'!$H9-'alle Spiele'!$J9)&gt;Punktsystem!$D$15),(ABS('alle Spiele'!$H9-'alle Spiele'!$J9)-Punktsystem!$D$15)*Punktsystem!$F$15,0),0)</f>
        <v>0</v>
      </c>
      <c r="AX9" s="226">
        <f>IF(OR('alle Spiele'!AX9="",'alle Spiele'!AY9="",'alle Spiele'!$K9="x"),0,IF(AND('alle Spiele'!$H9='alle Spiele'!AX9,'alle Spiele'!$J9='alle Spiele'!AY9),Punktsystem!$B$5,IF(OR(AND('alle Spiele'!$H9-'alle Spiele'!$J9&lt;0,'alle Spiele'!AX9-'alle Spiele'!AY9&lt;0),AND('alle Spiele'!$H9-'alle Spiele'!$J9&gt;0,'alle Spiele'!AX9-'alle Spiele'!AY9&gt;0),AND('alle Spiele'!$H9-'alle Spiele'!$J9=0,'alle Spiele'!AX9-'alle Spiele'!AY9=0)),Punktsystem!$B$6,0)))</f>
        <v>0</v>
      </c>
      <c r="AY9" s="222">
        <f>IF(AX9=Punktsystem!$B$6,IF(AND(Punktsystem!$D$9&lt;&gt;"",'alle Spiele'!$H9-'alle Spiele'!$J9='alle Spiele'!AX9-'alle Spiele'!AY9,'alle Spiele'!$H9&lt;&gt;'alle Spiele'!$J9),Punktsystem!$B$9,0)+IF(AND(Punktsystem!$D$11&lt;&gt;"",OR('alle Spiele'!$H9='alle Spiele'!AX9,'alle Spiele'!$J9='alle Spiele'!AY9)),Punktsystem!$B$11,0)+IF(AND(Punktsystem!$D$10&lt;&gt;"",'alle Spiele'!$H9='alle Spiele'!$J9,'alle Spiele'!AX9='alle Spiele'!AY9,ABS('alle Spiele'!$H9-'alle Spiele'!AX9)=1),Punktsystem!$B$10,0),0)</f>
        <v>0</v>
      </c>
      <c r="AZ9" s="223">
        <f>IF(AX9=Punktsystem!$B$5,IF(AND(Punktsystem!$I$14&lt;&gt;"",'alle Spiele'!$H9+'alle Spiele'!$J9&gt;Punktsystem!$D$14),('alle Spiele'!$H9+'alle Spiele'!$J9-Punktsystem!$D$14)*Punktsystem!$F$14,0)+IF(AND(Punktsystem!$I$15&lt;&gt;"",ABS('alle Spiele'!$H9-'alle Spiele'!$J9)&gt;Punktsystem!$D$15),(ABS('alle Spiele'!$H9-'alle Spiele'!$J9)-Punktsystem!$D$15)*Punktsystem!$F$15,0),0)</f>
        <v>0</v>
      </c>
      <c r="BA9" s="226">
        <f>IF(OR('alle Spiele'!BA9="",'alle Spiele'!BB9="",'alle Spiele'!$K9="x"),0,IF(AND('alle Spiele'!$H9='alle Spiele'!BA9,'alle Spiele'!$J9='alle Spiele'!BB9),Punktsystem!$B$5,IF(OR(AND('alle Spiele'!$H9-'alle Spiele'!$J9&lt;0,'alle Spiele'!BA9-'alle Spiele'!BB9&lt;0),AND('alle Spiele'!$H9-'alle Spiele'!$J9&gt;0,'alle Spiele'!BA9-'alle Spiele'!BB9&gt;0),AND('alle Spiele'!$H9-'alle Spiele'!$J9=0,'alle Spiele'!BA9-'alle Spiele'!BB9=0)),Punktsystem!$B$6,0)))</f>
        <v>0</v>
      </c>
      <c r="BB9" s="222">
        <f>IF(BA9=Punktsystem!$B$6,IF(AND(Punktsystem!$D$9&lt;&gt;"",'alle Spiele'!$H9-'alle Spiele'!$J9='alle Spiele'!BA9-'alle Spiele'!BB9,'alle Spiele'!$H9&lt;&gt;'alle Spiele'!$J9),Punktsystem!$B$9,0)+IF(AND(Punktsystem!$D$11&lt;&gt;"",OR('alle Spiele'!$H9='alle Spiele'!BA9,'alle Spiele'!$J9='alle Spiele'!BB9)),Punktsystem!$B$11,0)+IF(AND(Punktsystem!$D$10&lt;&gt;"",'alle Spiele'!$H9='alle Spiele'!$J9,'alle Spiele'!BA9='alle Spiele'!BB9,ABS('alle Spiele'!$H9-'alle Spiele'!BA9)=1),Punktsystem!$B$10,0),0)</f>
        <v>0</v>
      </c>
      <c r="BC9" s="223">
        <f>IF(BA9=Punktsystem!$B$5,IF(AND(Punktsystem!$I$14&lt;&gt;"",'alle Spiele'!$H9+'alle Spiele'!$J9&gt;Punktsystem!$D$14),('alle Spiele'!$H9+'alle Spiele'!$J9-Punktsystem!$D$14)*Punktsystem!$F$14,0)+IF(AND(Punktsystem!$I$15&lt;&gt;"",ABS('alle Spiele'!$H9-'alle Spiele'!$J9)&gt;Punktsystem!$D$15),(ABS('alle Spiele'!$H9-'alle Spiele'!$J9)-Punktsystem!$D$15)*Punktsystem!$F$15,0),0)</f>
        <v>0</v>
      </c>
      <c r="BD9" s="226">
        <f>IF(OR('alle Spiele'!BD9="",'alle Spiele'!BE9="",'alle Spiele'!$K9="x"),0,IF(AND('alle Spiele'!$H9='alle Spiele'!BD9,'alle Spiele'!$J9='alle Spiele'!BE9),Punktsystem!$B$5,IF(OR(AND('alle Spiele'!$H9-'alle Spiele'!$J9&lt;0,'alle Spiele'!BD9-'alle Spiele'!BE9&lt;0),AND('alle Spiele'!$H9-'alle Spiele'!$J9&gt;0,'alle Spiele'!BD9-'alle Spiele'!BE9&gt;0),AND('alle Spiele'!$H9-'alle Spiele'!$J9=0,'alle Spiele'!BD9-'alle Spiele'!BE9=0)),Punktsystem!$B$6,0)))</f>
        <v>0</v>
      </c>
      <c r="BE9" s="222">
        <f>IF(BD9=Punktsystem!$B$6,IF(AND(Punktsystem!$D$9&lt;&gt;"",'alle Spiele'!$H9-'alle Spiele'!$J9='alle Spiele'!BD9-'alle Spiele'!BE9,'alle Spiele'!$H9&lt;&gt;'alle Spiele'!$J9),Punktsystem!$B$9,0)+IF(AND(Punktsystem!$D$11&lt;&gt;"",OR('alle Spiele'!$H9='alle Spiele'!BD9,'alle Spiele'!$J9='alle Spiele'!BE9)),Punktsystem!$B$11,0)+IF(AND(Punktsystem!$D$10&lt;&gt;"",'alle Spiele'!$H9='alle Spiele'!$J9,'alle Spiele'!BD9='alle Spiele'!BE9,ABS('alle Spiele'!$H9-'alle Spiele'!BD9)=1),Punktsystem!$B$10,0),0)</f>
        <v>0</v>
      </c>
      <c r="BF9" s="223">
        <f>IF(BD9=Punktsystem!$B$5,IF(AND(Punktsystem!$I$14&lt;&gt;"",'alle Spiele'!$H9+'alle Spiele'!$J9&gt;Punktsystem!$D$14),('alle Spiele'!$H9+'alle Spiele'!$J9-Punktsystem!$D$14)*Punktsystem!$F$14,0)+IF(AND(Punktsystem!$I$15&lt;&gt;"",ABS('alle Spiele'!$H9-'alle Spiele'!$J9)&gt;Punktsystem!$D$15),(ABS('alle Spiele'!$H9-'alle Spiele'!$J9)-Punktsystem!$D$15)*Punktsystem!$F$15,0),0)</f>
        <v>0</v>
      </c>
      <c r="BG9" s="226">
        <f>IF(OR('alle Spiele'!BG9="",'alle Spiele'!BH9="",'alle Spiele'!$K9="x"),0,IF(AND('alle Spiele'!$H9='alle Spiele'!BG9,'alle Spiele'!$J9='alle Spiele'!BH9),Punktsystem!$B$5,IF(OR(AND('alle Spiele'!$H9-'alle Spiele'!$J9&lt;0,'alle Spiele'!BG9-'alle Spiele'!BH9&lt;0),AND('alle Spiele'!$H9-'alle Spiele'!$J9&gt;0,'alle Spiele'!BG9-'alle Spiele'!BH9&gt;0),AND('alle Spiele'!$H9-'alle Spiele'!$J9=0,'alle Spiele'!BG9-'alle Spiele'!BH9=0)),Punktsystem!$B$6,0)))</f>
        <v>0</v>
      </c>
      <c r="BH9" s="222">
        <f>IF(BG9=Punktsystem!$B$6,IF(AND(Punktsystem!$D$9&lt;&gt;"",'alle Spiele'!$H9-'alle Spiele'!$J9='alle Spiele'!BG9-'alle Spiele'!BH9,'alle Spiele'!$H9&lt;&gt;'alle Spiele'!$J9),Punktsystem!$B$9,0)+IF(AND(Punktsystem!$D$11&lt;&gt;"",OR('alle Spiele'!$H9='alle Spiele'!BG9,'alle Spiele'!$J9='alle Spiele'!BH9)),Punktsystem!$B$11,0)+IF(AND(Punktsystem!$D$10&lt;&gt;"",'alle Spiele'!$H9='alle Spiele'!$J9,'alle Spiele'!BG9='alle Spiele'!BH9,ABS('alle Spiele'!$H9-'alle Spiele'!BG9)=1),Punktsystem!$B$10,0),0)</f>
        <v>0</v>
      </c>
      <c r="BI9" s="223">
        <f>IF(BG9=Punktsystem!$B$5,IF(AND(Punktsystem!$I$14&lt;&gt;"",'alle Spiele'!$H9+'alle Spiele'!$J9&gt;Punktsystem!$D$14),('alle Spiele'!$H9+'alle Spiele'!$J9-Punktsystem!$D$14)*Punktsystem!$F$14,0)+IF(AND(Punktsystem!$I$15&lt;&gt;"",ABS('alle Spiele'!$H9-'alle Spiele'!$J9)&gt;Punktsystem!$D$15),(ABS('alle Spiele'!$H9-'alle Spiele'!$J9)-Punktsystem!$D$15)*Punktsystem!$F$15,0),0)</f>
        <v>0</v>
      </c>
      <c r="BJ9" s="226">
        <f>IF(OR('alle Spiele'!BJ9="",'alle Spiele'!BK9="",'alle Spiele'!$K9="x"),0,IF(AND('alle Spiele'!$H9='alle Spiele'!BJ9,'alle Spiele'!$J9='alle Spiele'!BK9),Punktsystem!$B$5,IF(OR(AND('alle Spiele'!$H9-'alle Spiele'!$J9&lt;0,'alle Spiele'!BJ9-'alle Spiele'!BK9&lt;0),AND('alle Spiele'!$H9-'alle Spiele'!$J9&gt;0,'alle Spiele'!BJ9-'alle Spiele'!BK9&gt;0),AND('alle Spiele'!$H9-'alle Spiele'!$J9=0,'alle Spiele'!BJ9-'alle Spiele'!BK9=0)),Punktsystem!$B$6,0)))</f>
        <v>0</v>
      </c>
      <c r="BK9" s="222">
        <f>IF(BJ9=Punktsystem!$B$6,IF(AND(Punktsystem!$D$9&lt;&gt;"",'alle Spiele'!$H9-'alle Spiele'!$J9='alle Spiele'!BJ9-'alle Spiele'!BK9,'alle Spiele'!$H9&lt;&gt;'alle Spiele'!$J9),Punktsystem!$B$9,0)+IF(AND(Punktsystem!$D$11&lt;&gt;"",OR('alle Spiele'!$H9='alle Spiele'!BJ9,'alle Spiele'!$J9='alle Spiele'!BK9)),Punktsystem!$B$11,0)+IF(AND(Punktsystem!$D$10&lt;&gt;"",'alle Spiele'!$H9='alle Spiele'!$J9,'alle Spiele'!BJ9='alle Spiele'!BK9,ABS('alle Spiele'!$H9-'alle Spiele'!BJ9)=1),Punktsystem!$B$10,0),0)</f>
        <v>0</v>
      </c>
      <c r="BL9" s="223">
        <f>IF(BJ9=Punktsystem!$B$5,IF(AND(Punktsystem!$I$14&lt;&gt;"",'alle Spiele'!$H9+'alle Spiele'!$J9&gt;Punktsystem!$D$14),('alle Spiele'!$H9+'alle Spiele'!$J9-Punktsystem!$D$14)*Punktsystem!$F$14,0)+IF(AND(Punktsystem!$I$15&lt;&gt;"",ABS('alle Spiele'!$H9-'alle Spiele'!$J9)&gt;Punktsystem!$D$15),(ABS('alle Spiele'!$H9-'alle Spiele'!$J9)-Punktsystem!$D$15)*Punktsystem!$F$15,0),0)</f>
        <v>0</v>
      </c>
      <c r="BM9" s="226">
        <f>IF(OR('alle Spiele'!BM9="",'alle Spiele'!BN9="",'alle Spiele'!$K9="x"),0,IF(AND('alle Spiele'!$H9='alle Spiele'!BM9,'alle Spiele'!$J9='alle Spiele'!BN9),Punktsystem!$B$5,IF(OR(AND('alle Spiele'!$H9-'alle Spiele'!$J9&lt;0,'alle Spiele'!BM9-'alle Spiele'!BN9&lt;0),AND('alle Spiele'!$H9-'alle Spiele'!$J9&gt;0,'alle Spiele'!BM9-'alle Spiele'!BN9&gt;0),AND('alle Spiele'!$H9-'alle Spiele'!$J9=0,'alle Spiele'!BM9-'alle Spiele'!BN9=0)),Punktsystem!$B$6,0)))</f>
        <v>0</v>
      </c>
      <c r="BN9" s="222">
        <f>IF(BM9=Punktsystem!$B$6,IF(AND(Punktsystem!$D$9&lt;&gt;"",'alle Spiele'!$H9-'alle Spiele'!$J9='alle Spiele'!BM9-'alle Spiele'!BN9,'alle Spiele'!$H9&lt;&gt;'alle Spiele'!$J9),Punktsystem!$B$9,0)+IF(AND(Punktsystem!$D$11&lt;&gt;"",OR('alle Spiele'!$H9='alle Spiele'!BM9,'alle Spiele'!$J9='alle Spiele'!BN9)),Punktsystem!$B$11,0)+IF(AND(Punktsystem!$D$10&lt;&gt;"",'alle Spiele'!$H9='alle Spiele'!$J9,'alle Spiele'!BM9='alle Spiele'!BN9,ABS('alle Spiele'!$H9-'alle Spiele'!BM9)=1),Punktsystem!$B$10,0),0)</f>
        <v>0</v>
      </c>
      <c r="BO9" s="223">
        <f>IF(BM9=Punktsystem!$B$5,IF(AND(Punktsystem!$I$14&lt;&gt;"",'alle Spiele'!$H9+'alle Spiele'!$J9&gt;Punktsystem!$D$14),('alle Spiele'!$H9+'alle Spiele'!$J9-Punktsystem!$D$14)*Punktsystem!$F$14,0)+IF(AND(Punktsystem!$I$15&lt;&gt;"",ABS('alle Spiele'!$H9-'alle Spiele'!$J9)&gt;Punktsystem!$D$15),(ABS('alle Spiele'!$H9-'alle Spiele'!$J9)-Punktsystem!$D$15)*Punktsystem!$F$15,0),0)</f>
        <v>0</v>
      </c>
      <c r="BP9" s="226">
        <f>IF(OR('alle Spiele'!BP9="",'alle Spiele'!BQ9="",'alle Spiele'!$K9="x"),0,IF(AND('alle Spiele'!$H9='alle Spiele'!BP9,'alle Spiele'!$J9='alle Spiele'!BQ9),Punktsystem!$B$5,IF(OR(AND('alle Spiele'!$H9-'alle Spiele'!$J9&lt;0,'alle Spiele'!BP9-'alle Spiele'!BQ9&lt;0),AND('alle Spiele'!$H9-'alle Spiele'!$J9&gt;0,'alle Spiele'!BP9-'alle Spiele'!BQ9&gt;0),AND('alle Spiele'!$H9-'alle Spiele'!$J9=0,'alle Spiele'!BP9-'alle Spiele'!BQ9=0)),Punktsystem!$B$6,0)))</f>
        <v>0</v>
      </c>
      <c r="BQ9" s="222">
        <f>IF(BP9=Punktsystem!$B$6,IF(AND(Punktsystem!$D$9&lt;&gt;"",'alle Spiele'!$H9-'alle Spiele'!$J9='alle Spiele'!BP9-'alle Spiele'!BQ9,'alle Spiele'!$H9&lt;&gt;'alle Spiele'!$J9),Punktsystem!$B$9,0)+IF(AND(Punktsystem!$D$11&lt;&gt;"",OR('alle Spiele'!$H9='alle Spiele'!BP9,'alle Spiele'!$J9='alle Spiele'!BQ9)),Punktsystem!$B$11,0)+IF(AND(Punktsystem!$D$10&lt;&gt;"",'alle Spiele'!$H9='alle Spiele'!$J9,'alle Spiele'!BP9='alle Spiele'!BQ9,ABS('alle Spiele'!$H9-'alle Spiele'!BP9)=1),Punktsystem!$B$10,0),0)</f>
        <v>0</v>
      </c>
      <c r="BR9" s="223">
        <f>IF(BP9=Punktsystem!$B$5,IF(AND(Punktsystem!$I$14&lt;&gt;"",'alle Spiele'!$H9+'alle Spiele'!$J9&gt;Punktsystem!$D$14),('alle Spiele'!$H9+'alle Spiele'!$J9-Punktsystem!$D$14)*Punktsystem!$F$14,0)+IF(AND(Punktsystem!$I$15&lt;&gt;"",ABS('alle Spiele'!$H9-'alle Spiele'!$J9)&gt;Punktsystem!$D$15),(ABS('alle Spiele'!$H9-'alle Spiele'!$J9)-Punktsystem!$D$15)*Punktsystem!$F$15,0),0)</f>
        <v>0</v>
      </c>
      <c r="BS9" s="226">
        <f>IF(OR('alle Spiele'!BS9="",'alle Spiele'!BT9="",'alle Spiele'!$K9="x"),0,IF(AND('alle Spiele'!$H9='alle Spiele'!BS9,'alle Spiele'!$J9='alle Spiele'!BT9),Punktsystem!$B$5,IF(OR(AND('alle Spiele'!$H9-'alle Spiele'!$J9&lt;0,'alle Spiele'!BS9-'alle Spiele'!BT9&lt;0),AND('alle Spiele'!$H9-'alle Spiele'!$J9&gt;0,'alle Spiele'!BS9-'alle Spiele'!BT9&gt;0),AND('alle Spiele'!$H9-'alle Spiele'!$J9=0,'alle Spiele'!BS9-'alle Spiele'!BT9=0)),Punktsystem!$B$6,0)))</f>
        <v>0</v>
      </c>
      <c r="BT9" s="222">
        <f>IF(BS9=Punktsystem!$B$6,IF(AND(Punktsystem!$D$9&lt;&gt;"",'alle Spiele'!$H9-'alle Spiele'!$J9='alle Spiele'!BS9-'alle Spiele'!BT9,'alle Spiele'!$H9&lt;&gt;'alle Spiele'!$J9),Punktsystem!$B$9,0)+IF(AND(Punktsystem!$D$11&lt;&gt;"",OR('alle Spiele'!$H9='alle Spiele'!BS9,'alle Spiele'!$J9='alle Spiele'!BT9)),Punktsystem!$B$11,0)+IF(AND(Punktsystem!$D$10&lt;&gt;"",'alle Spiele'!$H9='alle Spiele'!$J9,'alle Spiele'!BS9='alle Spiele'!BT9,ABS('alle Spiele'!$H9-'alle Spiele'!BS9)=1),Punktsystem!$B$10,0),0)</f>
        <v>0</v>
      </c>
      <c r="BU9" s="223">
        <f>IF(BS9=Punktsystem!$B$5,IF(AND(Punktsystem!$I$14&lt;&gt;"",'alle Spiele'!$H9+'alle Spiele'!$J9&gt;Punktsystem!$D$14),('alle Spiele'!$H9+'alle Spiele'!$J9-Punktsystem!$D$14)*Punktsystem!$F$14,0)+IF(AND(Punktsystem!$I$15&lt;&gt;"",ABS('alle Spiele'!$H9-'alle Spiele'!$J9)&gt;Punktsystem!$D$15),(ABS('alle Spiele'!$H9-'alle Spiele'!$J9)-Punktsystem!$D$15)*Punktsystem!$F$15,0),0)</f>
        <v>0</v>
      </c>
      <c r="BV9" s="226">
        <f>IF(OR('alle Spiele'!BV9="",'alle Spiele'!BW9="",'alle Spiele'!$K9="x"),0,IF(AND('alle Spiele'!$H9='alle Spiele'!BV9,'alle Spiele'!$J9='alle Spiele'!BW9),Punktsystem!$B$5,IF(OR(AND('alle Spiele'!$H9-'alle Spiele'!$J9&lt;0,'alle Spiele'!BV9-'alle Spiele'!BW9&lt;0),AND('alle Spiele'!$H9-'alle Spiele'!$J9&gt;0,'alle Spiele'!BV9-'alle Spiele'!BW9&gt;0),AND('alle Spiele'!$H9-'alle Spiele'!$J9=0,'alle Spiele'!BV9-'alle Spiele'!BW9=0)),Punktsystem!$B$6,0)))</f>
        <v>0</v>
      </c>
      <c r="BW9" s="222">
        <f>IF(BV9=Punktsystem!$B$6,IF(AND(Punktsystem!$D$9&lt;&gt;"",'alle Spiele'!$H9-'alle Spiele'!$J9='alle Spiele'!BV9-'alle Spiele'!BW9,'alle Spiele'!$H9&lt;&gt;'alle Spiele'!$J9),Punktsystem!$B$9,0)+IF(AND(Punktsystem!$D$11&lt;&gt;"",OR('alle Spiele'!$H9='alle Spiele'!BV9,'alle Spiele'!$J9='alle Spiele'!BW9)),Punktsystem!$B$11,0)+IF(AND(Punktsystem!$D$10&lt;&gt;"",'alle Spiele'!$H9='alle Spiele'!$J9,'alle Spiele'!BV9='alle Spiele'!BW9,ABS('alle Spiele'!$H9-'alle Spiele'!BV9)=1),Punktsystem!$B$10,0),0)</f>
        <v>0</v>
      </c>
      <c r="BX9" s="223">
        <f>IF(BV9=Punktsystem!$B$5,IF(AND(Punktsystem!$I$14&lt;&gt;"",'alle Spiele'!$H9+'alle Spiele'!$J9&gt;Punktsystem!$D$14),('alle Spiele'!$H9+'alle Spiele'!$J9-Punktsystem!$D$14)*Punktsystem!$F$14,0)+IF(AND(Punktsystem!$I$15&lt;&gt;"",ABS('alle Spiele'!$H9-'alle Spiele'!$J9)&gt;Punktsystem!$D$15),(ABS('alle Spiele'!$H9-'alle Spiele'!$J9)-Punktsystem!$D$15)*Punktsystem!$F$15,0),0)</f>
        <v>0</v>
      </c>
      <c r="BY9" s="226">
        <f>IF(OR('alle Spiele'!BY9="",'alle Spiele'!BZ9="",'alle Spiele'!$K9="x"),0,IF(AND('alle Spiele'!$H9='alle Spiele'!BY9,'alle Spiele'!$J9='alle Spiele'!BZ9),Punktsystem!$B$5,IF(OR(AND('alle Spiele'!$H9-'alle Spiele'!$J9&lt;0,'alle Spiele'!BY9-'alle Spiele'!BZ9&lt;0),AND('alle Spiele'!$H9-'alle Spiele'!$J9&gt;0,'alle Spiele'!BY9-'alle Spiele'!BZ9&gt;0),AND('alle Spiele'!$H9-'alle Spiele'!$J9=0,'alle Spiele'!BY9-'alle Spiele'!BZ9=0)),Punktsystem!$B$6,0)))</f>
        <v>0</v>
      </c>
      <c r="BZ9" s="222">
        <f>IF(BY9=Punktsystem!$B$6,IF(AND(Punktsystem!$D$9&lt;&gt;"",'alle Spiele'!$H9-'alle Spiele'!$J9='alle Spiele'!BY9-'alle Spiele'!BZ9,'alle Spiele'!$H9&lt;&gt;'alle Spiele'!$J9),Punktsystem!$B$9,0)+IF(AND(Punktsystem!$D$11&lt;&gt;"",OR('alle Spiele'!$H9='alle Spiele'!BY9,'alle Spiele'!$J9='alle Spiele'!BZ9)),Punktsystem!$B$11,0)+IF(AND(Punktsystem!$D$10&lt;&gt;"",'alle Spiele'!$H9='alle Spiele'!$J9,'alle Spiele'!BY9='alle Spiele'!BZ9,ABS('alle Spiele'!$H9-'alle Spiele'!BY9)=1),Punktsystem!$B$10,0),0)</f>
        <v>0</v>
      </c>
      <c r="CA9" s="223">
        <f>IF(BY9=Punktsystem!$B$5,IF(AND(Punktsystem!$I$14&lt;&gt;"",'alle Spiele'!$H9+'alle Spiele'!$J9&gt;Punktsystem!$D$14),('alle Spiele'!$H9+'alle Spiele'!$J9-Punktsystem!$D$14)*Punktsystem!$F$14,0)+IF(AND(Punktsystem!$I$15&lt;&gt;"",ABS('alle Spiele'!$H9-'alle Spiele'!$J9)&gt;Punktsystem!$D$15),(ABS('alle Spiele'!$H9-'alle Spiele'!$J9)-Punktsystem!$D$15)*Punktsystem!$F$15,0),0)</f>
        <v>0</v>
      </c>
      <c r="CB9" s="226">
        <f>IF(OR('alle Spiele'!CB9="",'alle Spiele'!CC9="",'alle Spiele'!$K9="x"),0,IF(AND('alle Spiele'!$H9='alle Spiele'!CB9,'alle Spiele'!$J9='alle Spiele'!CC9),Punktsystem!$B$5,IF(OR(AND('alle Spiele'!$H9-'alle Spiele'!$J9&lt;0,'alle Spiele'!CB9-'alle Spiele'!CC9&lt;0),AND('alle Spiele'!$H9-'alle Spiele'!$J9&gt;0,'alle Spiele'!CB9-'alle Spiele'!CC9&gt;0),AND('alle Spiele'!$H9-'alle Spiele'!$J9=0,'alle Spiele'!CB9-'alle Spiele'!CC9=0)),Punktsystem!$B$6,0)))</f>
        <v>0</v>
      </c>
      <c r="CC9" s="222">
        <f>IF(CB9=Punktsystem!$B$6,IF(AND(Punktsystem!$D$9&lt;&gt;"",'alle Spiele'!$H9-'alle Spiele'!$J9='alle Spiele'!CB9-'alle Spiele'!CC9,'alle Spiele'!$H9&lt;&gt;'alle Spiele'!$J9),Punktsystem!$B$9,0)+IF(AND(Punktsystem!$D$11&lt;&gt;"",OR('alle Spiele'!$H9='alle Spiele'!CB9,'alle Spiele'!$J9='alle Spiele'!CC9)),Punktsystem!$B$11,0)+IF(AND(Punktsystem!$D$10&lt;&gt;"",'alle Spiele'!$H9='alle Spiele'!$J9,'alle Spiele'!CB9='alle Spiele'!CC9,ABS('alle Spiele'!$H9-'alle Spiele'!CB9)=1),Punktsystem!$B$10,0),0)</f>
        <v>0</v>
      </c>
      <c r="CD9" s="223">
        <f>IF(CB9=Punktsystem!$B$5,IF(AND(Punktsystem!$I$14&lt;&gt;"",'alle Spiele'!$H9+'alle Spiele'!$J9&gt;Punktsystem!$D$14),('alle Spiele'!$H9+'alle Spiele'!$J9-Punktsystem!$D$14)*Punktsystem!$F$14,0)+IF(AND(Punktsystem!$I$15&lt;&gt;"",ABS('alle Spiele'!$H9-'alle Spiele'!$J9)&gt;Punktsystem!$D$15),(ABS('alle Spiele'!$H9-'alle Spiele'!$J9)-Punktsystem!$D$15)*Punktsystem!$F$15,0),0)</f>
        <v>0</v>
      </c>
      <c r="CE9" s="226">
        <f>IF(OR('alle Spiele'!CE9="",'alle Spiele'!CF9="",'alle Spiele'!$K9="x"),0,IF(AND('alle Spiele'!$H9='alle Spiele'!CE9,'alle Spiele'!$J9='alle Spiele'!CF9),Punktsystem!$B$5,IF(OR(AND('alle Spiele'!$H9-'alle Spiele'!$J9&lt;0,'alle Spiele'!CE9-'alle Spiele'!CF9&lt;0),AND('alle Spiele'!$H9-'alle Spiele'!$J9&gt;0,'alle Spiele'!CE9-'alle Spiele'!CF9&gt;0),AND('alle Spiele'!$H9-'alle Spiele'!$J9=0,'alle Spiele'!CE9-'alle Spiele'!CF9=0)),Punktsystem!$B$6,0)))</f>
        <v>0</v>
      </c>
      <c r="CF9" s="222">
        <f>IF(CE9=Punktsystem!$B$6,IF(AND(Punktsystem!$D$9&lt;&gt;"",'alle Spiele'!$H9-'alle Spiele'!$J9='alle Spiele'!CE9-'alle Spiele'!CF9,'alle Spiele'!$H9&lt;&gt;'alle Spiele'!$J9),Punktsystem!$B$9,0)+IF(AND(Punktsystem!$D$11&lt;&gt;"",OR('alle Spiele'!$H9='alle Spiele'!CE9,'alle Spiele'!$J9='alle Spiele'!CF9)),Punktsystem!$B$11,0)+IF(AND(Punktsystem!$D$10&lt;&gt;"",'alle Spiele'!$H9='alle Spiele'!$J9,'alle Spiele'!CE9='alle Spiele'!CF9,ABS('alle Spiele'!$H9-'alle Spiele'!CE9)=1),Punktsystem!$B$10,0),0)</f>
        <v>0</v>
      </c>
      <c r="CG9" s="223">
        <f>IF(CE9=Punktsystem!$B$5,IF(AND(Punktsystem!$I$14&lt;&gt;"",'alle Spiele'!$H9+'alle Spiele'!$J9&gt;Punktsystem!$D$14),('alle Spiele'!$H9+'alle Spiele'!$J9-Punktsystem!$D$14)*Punktsystem!$F$14,0)+IF(AND(Punktsystem!$I$15&lt;&gt;"",ABS('alle Spiele'!$H9-'alle Spiele'!$J9)&gt;Punktsystem!$D$15),(ABS('alle Spiele'!$H9-'alle Spiele'!$J9)-Punktsystem!$D$15)*Punktsystem!$F$15,0),0)</f>
        <v>0</v>
      </c>
      <c r="CH9" s="226">
        <f>IF(OR('alle Spiele'!CH9="",'alle Spiele'!CI9="",'alle Spiele'!$K9="x"),0,IF(AND('alle Spiele'!$H9='alle Spiele'!CH9,'alle Spiele'!$J9='alle Spiele'!CI9),Punktsystem!$B$5,IF(OR(AND('alle Spiele'!$H9-'alle Spiele'!$J9&lt;0,'alle Spiele'!CH9-'alle Spiele'!CI9&lt;0),AND('alle Spiele'!$H9-'alle Spiele'!$J9&gt;0,'alle Spiele'!CH9-'alle Spiele'!CI9&gt;0),AND('alle Spiele'!$H9-'alle Spiele'!$J9=0,'alle Spiele'!CH9-'alle Spiele'!CI9=0)),Punktsystem!$B$6,0)))</f>
        <v>0</v>
      </c>
      <c r="CI9" s="222">
        <f>IF(CH9=Punktsystem!$B$6,IF(AND(Punktsystem!$D$9&lt;&gt;"",'alle Spiele'!$H9-'alle Spiele'!$J9='alle Spiele'!CH9-'alle Spiele'!CI9,'alle Spiele'!$H9&lt;&gt;'alle Spiele'!$J9),Punktsystem!$B$9,0)+IF(AND(Punktsystem!$D$11&lt;&gt;"",OR('alle Spiele'!$H9='alle Spiele'!CH9,'alle Spiele'!$J9='alle Spiele'!CI9)),Punktsystem!$B$11,0)+IF(AND(Punktsystem!$D$10&lt;&gt;"",'alle Spiele'!$H9='alle Spiele'!$J9,'alle Spiele'!CH9='alle Spiele'!CI9,ABS('alle Spiele'!$H9-'alle Spiele'!CH9)=1),Punktsystem!$B$10,0),0)</f>
        <v>0</v>
      </c>
      <c r="CJ9" s="223">
        <f>IF(CH9=Punktsystem!$B$5,IF(AND(Punktsystem!$I$14&lt;&gt;"",'alle Spiele'!$H9+'alle Spiele'!$J9&gt;Punktsystem!$D$14),('alle Spiele'!$H9+'alle Spiele'!$J9-Punktsystem!$D$14)*Punktsystem!$F$14,0)+IF(AND(Punktsystem!$I$15&lt;&gt;"",ABS('alle Spiele'!$H9-'alle Spiele'!$J9)&gt;Punktsystem!$D$15),(ABS('alle Spiele'!$H9-'alle Spiele'!$J9)-Punktsystem!$D$15)*Punktsystem!$F$15,0),0)</f>
        <v>0</v>
      </c>
      <c r="CK9" s="226">
        <f>IF(OR('alle Spiele'!CK9="",'alle Spiele'!CL9="",'alle Spiele'!$K9="x"),0,IF(AND('alle Spiele'!$H9='alle Spiele'!CK9,'alle Spiele'!$J9='alle Spiele'!CL9),Punktsystem!$B$5,IF(OR(AND('alle Spiele'!$H9-'alle Spiele'!$J9&lt;0,'alle Spiele'!CK9-'alle Spiele'!CL9&lt;0),AND('alle Spiele'!$H9-'alle Spiele'!$J9&gt;0,'alle Spiele'!CK9-'alle Spiele'!CL9&gt;0),AND('alle Spiele'!$H9-'alle Spiele'!$J9=0,'alle Spiele'!CK9-'alle Spiele'!CL9=0)),Punktsystem!$B$6,0)))</f>
        <v>0</v>
      </c>
      <c r="CL9" s="222">
        <f>IF(CK9=Punktsystem!$B$6,IF(AND(Punktsystem!$D$9&lt;&gt;"",'alle Spiele'!$H9-'alle Spiele'!$J9='alle Spiele'!CK9-'alle Spiele'!CL9,'alle Spiele'!$H9&lt;&gt;'alle Spiele'!$J9),Punktsystem!$B$9,0)+IF(AND(Punktsystem!$D$11&lt;&gt;"",OR('alle Spiele'!$H9='alle Spiele'!CK9,'alle Spiele'!$J9='alle Spiele'!CL9)),Punktsystem!$B$11,0)+IF(AND(Punktsystem!$D$10&lt;&gt;"",'alle Spiele'!$H9='alle Spiele'!$J9,'alle Spiele'!CK9='alle Spiele'!CL9,ABS('alle Spiele'!$H9-'alle Spiele'!CK9)=1),Punktsystem!$B$10,0),0)</f>
        <v>0</v>
      </c>
      <c r="CM9" s="223">
        <f>IF(CK9=Punktsystem!$B$5,IF(AND(Punktsystem!$I$14&lt;&gt;"",'alle Spiele'!$H9+'alle Spiele'!$J9&gt;Punktsystem!$D$14),('alle Spiele'!$H9+'alle Spiele'!$J9-Punktsystem!$D$14)*Punktsystem!$F$14,0)+IF(AND(Punktsystem!$I$15&lt;&gt;"",ABS('alle Spiele'!$H9-'alle Spiele'!$J9)&gt;Punktsystem!$D$15),(ABS('alle Spiele'!$H9-'alle Spiele'!$J9)-Punktsystem!$D$15)*Punktsystem!$F$15,0),0)</f>
        <v>0</v>
      </c>
      <c r="CN9" s="226">
        <f>IF(OR('alle Spiele'!CN9="",'alle Spiele'!CO9="",'alle Spiele'!$K9="x"),0,IF(AND('alle Spiele'!$H9='alle Spiele'!CN9,'alle Spiele'!$J9='alle Spiele'!CO9),Punktsystem!$B$5,IF(OR(AND('alle Spiele'!$H9-'alle Spiele'!$J9&lt;0,'alle Spiele'!CN9-'alle Spiele'!CO9&lt;0),AND('alle Spiele'!$H9-'alle Spiele'!$J9&gt;0,'alle Spiele'!CN9-'alle Spiele'!CO9&gt;0),AND('alle Spiele'!$H9-'alle Spiele'!$J9=0,'alle Spiele'!CN9-'alle Spiele'!CO9=0)),Punktsystem!$B$6,0)))</f>
        <v>0</v>
      </c>
      <c r="CO9" s="222">
        <f>IF(CN9=Punktsystem!$B$6,IF(AND(Punktsystem!$D$9&lt;&gt;"",'alle Spiele'!$H9-'alle Spiele'!$J9='alle Spiele'!CN9-'alle Spiele'!CO9,'alle Spiele'!$H9&lt;&gt;'alle Spiele'!$J9),Punktsystem!$B$9,0)+IF(AND(Punktsystem!$D$11&lt;&gt;"",OR('alle Spiele'!$H9='alle Spiele'!CN9,'alle Spiele'!$J9='alle Spiele'!CO9)),Punktsystem!$B$11,0)+IF(AND(Punktsystem!$D$10&lt;&gt;"",'alle Spiele'!$H9='alle Spiele'!$J9,'alle Spiele'!CN9='alle Spiele'!CO9,ABS('alle Spiele'!$H9-'alle Spiele'!CN9)=1),Punktsystem!$B$10,0),0)</f>
        <v>0</v>
      </c>
      <c r="CP9" s="223">
        <f>IF(CN9=Punktsystem!$B$5,IF(AND(Punktsystem!$I$14&lt;&gt;"",'alle Spiele'!$H9+'alle Spiele'!$J9&gt;Punktsystem!$D$14),('alle Spiele'!$H9+'alle Spiele'!$J9-Punktsystem!$D$14)*Punktsystem!$F$14,0)+IF(AND(Punktsystem!$I$15&lt;&gt;"",ABS('alle Spiele'!$H9-'alle Spiele'!$J9)&gt;Punktsystem!$D$15),(ABS('alle Spiele'!$H9-'alle Spiele'!$J9)-Punktsystem!$D$15)*Punktsystem!$F$15,0),0)</f>
        <v>0</v>
      </c>
      <c r="CQ9" s="226">
        <f>IF(OR('alle Spiele'!CQ9="",'alle Spiele'!CR9="",'alle Spiele'!$K9="x"),0,IF(AND('alle Spiele'!$H9='alle Spiele'!CQ9,'alle Spiele'!$J9='alle Spiele'!CR9),Punktsystem!$B$5,IF(OR(AND('alle Spiele'!$H9-'alle Spiele'!$J9&lt;0,'alle Spiele'!CQ9-'alle Spiele'!CR9&lt;0),AND('alle Spiele'!$H9-'alle Spiele'!$J9&gt;0,'alle Spiele'!CQ9-'alle Spiele'!CR9&gt;0),AND('alle Spiele'!$H9-'alle Spiele'!$J9=0,'alle Spiele'!CQ9-'alle Spiele'!CR9=0)),Punktsystem!$B$6,0)))</f>
        <v>0</v>
      </c>
      <c r="CR9" s="222">
        <f>IF(CQ9=Punktsystem!$B$6,IF(AND(Punktsystem!$D$9&lt;&gt;"",'alle Spiele'!$H9-'alle Spiele'!$J9='alle Spiele'!CQ9-'alle Spiele'!CR9,'alle Spiele'!$H9&lt;&gt;'alle Spiele'!$J9),Punktsystem!$B$9,0)+IF(AND(Punktsystem!$D$11&lt;&gt;"",OR('alle Spiele'!$H9='alle Spiele'!CQ9,'alle Spiele'!$J9='alle Spiele'!CR9)),Punktsystem!$B$11,0)+IF(AND(Punktsystem!$D$10&lt;&gt;"",'alle Spiele'!$H9='alle Spiele'!$J9,'alle Spiele'!CQ9='alle Spiele'!CR9,ABS('alle Spiele'!$H9-'alle Spiele'!CQ9)=1),Punktsystem!$B$10,0),0)</f>
        <v>0</v>
      </c>
      <c r="CS9" s="223">
        <f>IF(CQ9=Punktsystem!$B$5,IF(AND(Punktsystem!$I$14&lt;&gt;"",'alle Spiele'!$H9+'alle Spiele'!$J9&gt;Punktsystem!$D$14),('alle Spiele'!$H9+'alle Spiele'!$J9-Punktsystem!$D$14)*Punktsystem!$F$14,0)+IF(AND(Punktsystem!$I$15&lt;&gt;"",ABS('alle Spiele'!$H9-'alle Spiele'!$J9)&gt;Punktsystem!$D$15),(ABS('alle Spiele'!$H9-'alle Spiele'!$J9)-Punktsystem!$D$15)*Punktsystem!$F$15,0),0)</f>
        <v>0</v>
      </c>
      <c r="CT9" s="226">
        <f>IF(OR('alle Spiele'!CT9="",'alle Spiele'!CU9="",'alle Spiele'!$K9="x"),0,IF(AND('alle Spiele'!$H9='alle Spiele'!CT9,'alle Spiele'!$J9='alle Spiele'!CU9),Punktsystem!$B$5,IF(OR(AND('alle Spiele'!$H9-'alle Spiele'!$J9&lt;0,'alle Spiele'!CT9-'alle Spiele'!CU9&lt;0),AND('alle Spiele'!$H9-'alle Spiele'!$J9&gt;0,'alle Spiele'!CT9-'alle Spiele'!CU9&gt;0),AND('alle Spiele'!$H9-'alle Spiele'!$J9=0,'alle Spiele'!CT9-'alle Spiele'!CU9=0)),Punktsystem!$B$6,0)))</f>
        <v>0</v>
      </c>
      <c r="CU9" s="222">
        <f>IF(CT9=Punktsystem!$B$6,IF(AND(Punktsystem!$D$9&lt;&gt;"",'alle Spiele'!$H9-'alle Spiele'!$J9='alle Spiele'!CT9-'alle Spiele'!CU9,'alle Spiele'!$H9&lt;&gt;'alle Spiele'!$J9),Punktsystem!$B$9,0)+IF(AND(Punktsystem!$D$11&lt;&gt;"",OR('alle Spiele'!$H9='alle Spiele'!CT9,'alle Spiele'!$J9='alle Spiele'!CU9)),Punktsystem!$B$11,0)+IF(AND(Punktsystem!$D$10&lt;&gt;"",'alle Spiele'!$H9='alle Spiele'!$J9,'alle Spiele'!CT9='alle Spiele'!CU9,ABS('alle Spiele'!$H9-'alle Spiele'!CT9)=1),Punktsystem!$B$10,0),0)</f>
        <v>0</v>
      </c>
      <c r="CV9" s="223">
        <f>IF(CT9=Punktsystem!$B$5,IF(AND(Punktsystem!$I$14&lt;&gt;"",'alle Spiele'!$H9+'alle Spiele'!$J9&gt;Punktsystem!$D$14),('alle Spiele'!$H9+'alle Spiele'!$J9-Punktsystem!$D$14)*Punktsystem!$F$14,0)+IF(AND(Punktsystem!$I$15&lt;&gt;"",ABS('alle Spiele'!$H9-'alle Spiele'!$J9)&gt;Punktsystem!$D$15),(ABS('alle Spiele'!$H9-'alle Spiele'!$J9)-Punktsystem!$D$15)*Punktsystem!$F$15,0),0)</f>
        <v>0</v>
      </c>
      <c r="CW9" s="226">
        <f>IF(OR('alle Spiele'!CW9="",'alle Spiele'!CX9="",'alle Spiele'!$K9="x"),0,IF(AND('alle Spiele'!$H9='alle Spiele'!CW9,'alle Spiele'!$J9='alle Spiele'!CX9),Punktsystem!$B$5,IF(OR(AND('alle Spiele'!$H9-'alle Spiele'!$J9&lt;0,'alle Spiele'!CW9-'alle Spiele'!CX9&lt;0),AND('alle Spiele'!$H9-'alle Spiele'!$J9&gt;0,'alle Spiele'!CW9-'alle Spiele'!CX9&gt;0),AND('alle Spiele'!$H9-'alle Spiele'!$J9=0,'alle Spiele'!CW9-'alle Spiele'!CX9=0)),Punktsystem!$B$6,0)))</f>
        <v>0</v>
      </c>
      <c r="CX9" s="222">
        <f>IF(CW9=Punktsystem!$B$6,IF(AND(Punktsystem!$D$9&lt;&gt;"",'alle Spiele'!$H9-'alle Spiele'!$J9='alle Spiele'!CW9-'alle Spiele'!CX9,'alle Spiele'!$H9&lt;&gt;'alle Spiele'!$J9),Punktsystem!$B$9,0)+IF(AND(Punktsystem!$D$11&lt;&gt;"",OR('alle Spiele'!$H9='alle Spiele'!CW9,'alle Spiele'!$J9='alle Spiele'!CX9)),Punktsystem!$B$11,0)+IF(AND(Punktsystem!$D$10&lt;&gt;"",'alle Spiele'!$H9='alle Spiele'!$J9,'alle Spiele'!CW9='alle Spiele'!CX9,ABS('alle Spiele'!$H9-'alle Spiele'!CW9)=1),Punktsystem!$B$10,0),0)</f>
        <v>0</v>
      </c>
      <c r="CY9" s="223">
        <f>IF(CW9=Punktsystem!$B$5,IF(AND(Punktsystem!$I$14&lt;&gt;"",'alle Spiele'!$H9+'alle Spiele'!$J9&gt;Punktsystem!$D$14),('alle Spiele'!$H9+'alle Spiele'!$J9-Punktsystem!$D$14)*Punktsystem!$F$14,0)+IF(AND(Punktsystem!$I$15&lt;&gt;"",ABS('alle Spiele'!$H9-'alle Spiele'!$J9)&gt;Punktsystem!$D$15),(ABS('alle Spiele'!$H9-'alle Spiele'!$J9)-Punktsystem!$D$15)*Punktsystem!$F$15,0),0)</f>
        <v>0</v>
      </c>
      <c r="CZ9" s="226">
        <f>IF(OR('alle Spiele'!CZ9="",'alle Spiele'!DA9="",'alle Spiele'!$K9="x"),0,IF(AND('alle Spiele'!$H9='alle Spiele'!CZ9,'alle Spiele'!$J9='alle Spiele'!DA9),Punktsystem!$B$5,IF(OR(AND('alle Spiele'!$H9-'alle Spiele'!$J9&lt;0,'alle Spiele'!CZ9-'alle Spiele'!DA9&lt;0),AND('alle Spiele'!$H9-'alle Spiele'!$J9&gt;0,'alle Spiele'!CZ9-'alle Spiele'!DA9&gt;0),AND('alle Spiele'!$H9-'alle Spiele'!$J9=0,'alle Spiele'!CZ9-'alle Spiele'!DA9=0)),Punktsystem!$B$6,0)))</f>
        <v>0</v>
      </c>
      <c r="DA9" s="222">
        <f>IF(CZ9=Punktsystem!$B$6,IF(AND(Punktsystem!$D$9&lt;&gt;"",'alle Spiele'!$H9-'alle Spiele'!$J9='alle Spiele'!CZ9-'alle Spiele'!DA9,'alle Spiele'!$H9&lt;&gt;'alle Spiele'!$J9),Punktsystem!$B$9,0)+IF(AND(Punktsystem!$D$11&lt;&gt;"",OR('alle Spiele'!$H9='alle Spiele'!CZ9,'alle Spiele'!$J9='alle Spiele'!DA9)),Punktsystem!$B$11,0)+IF(AND(Punktsystem!$D$10&lt;&gt;"",'alle Spiele'!$H9='alle Spiele'!$J9,'alle Spiele'!CZ9='alle Spiele'!DA9,ABS('alle Spiele'!$H9-'alle Spiele'!CZ9)=1),Punktsystem!$B$10,0),0)</f>
        <v>0</v>
      </c>
      <c r="DB9" s="223">
        <f>IF(CZ9=Punktsystem!$B$5,IF(AND(Punktsystem!$I$14&lt;&gt;"",'alle Spiele'!$H9+'alle Spiele'!$J9&gt;Punktsystem!$D$14),('alle Spiele'!$H9+'alle Spiele'!$J9-Punktsystem!$D$14)*Punktsystem!$F$14,0)+IF(AND(Punktsystem!$I$15&lt;&gt;"",ABS('alle Spiele'!$H9-'alle Spiele'!$J9)&gt;Punktsystem!$D$15),(ABS('alle Spiele'!$H9-'alle Spiele'!$J9)-Punktsystem!$D$15)*Punktsystem!$F$15,0),0)</f>
        <v>0</v>
      </c>
      <c r="DC9" s="226">
        <f>IF(OR('alle Spiele'!DC9="",'alle Spiele'!DD9="",'alle Spiele'!$K9="x"),0,IF(AND('alle Spiele'!$H9='alle Spiele'!DC9,'alle Spiele'!$J9='alle Spiele'!DD9),Punktsystem!$B$5,IF(OR(AND('alle Spiele'!$H9-'alle Spiele'!$J9&lt;0,'alle Spiele'!DC9-'alle Spiele'!DD9&lt;0),AND('alle Spiele'!$H9-'alle Spiele'!$J9&gt;0,'alle Spiele'!DC9-'alle Spiele'!DD9&gt;0),AND('alle Spiele'!$H9-'alle Spiele'!$J9=0,'alle Spiele'!DC9-'alle Spiele'!DD9=0)),Punktsystem!$B$6,0)))</f>
        <v>0</v>
      </c>
      <c r="DD9" s="222">
        <f>IF(DC9=Punktsystem!$B$6,IF(AND(Punktsystem!$D$9&lt;&gt;"",'alle Spiele'!$H9-'alle Spiele'!$J9='alle Spiele'!DC9-'alle Spiele'!DD9,'alle Spiele'!$H9&lt;&gt;'alle Spiele'!$J9),Punktsystem!$B$9,0)+IF(AND(Punktsystem!$D$11&lt;&gt;"",OR('alle Spiele'!$H9='alle Spiele'!DC9,'alle Spiele'!$J9='alle Spiele'!DD9)),Punktsystem!$B$11,0)+IF(AND(Punktsystem!$D$10&lt;&gt;"",'alle Spiele'!$H9='alle Spiele'!$J9,'alle Spiele'!DC9='alle Spiele'!DD9,ABS('alle Spiele'!$H9-'alle Spiele'!DC9)=1),Punktsystem!$B$10,0),0)</f>
        <v>0</v>
      </c>
      <c r="DE9" s="223">
        <f>IF(DC9=Punktsystem!$B$5,IF(AND(Punktsystem!$I$14&lt;&gt;"",'alle Spiele'!$H9+'alle Spiele'!$J9&gt;Punktsystem!$D$14),('alle Spiele'!$H9+'alle Spiele'!$J9-Punktsystem!$D$14)*Punktsystem!$F$14,0)+IF(AND(Punktsystem!$I$15&lt;&gt;"",ABS('alle Spiele'!$H9-'alle Spiele'!$J9)&gt;Punktsystem!$D$15),(ABS('alle Spiele'!$H9-'alle Spiele'!$J9)-Punktsystem!$D$15)*Punktsystem!$F$15,0),0)</f>
        <v>0</v>
      </c>
      <c r="DF9" s="226">
        <f>IF(OR('alle Spiele'!DF9="",'alle Spiele'!DG9="",'alle Spiele'!$K9="x"),0,IF(AND('alle Spiele'!$H9='alle Spiele'!DF9,'alle Spiele'!$J9='alle Spiele'!DG9),Punktsystem!$B$5,IF(OR(AND('alle Spiele'!$H9-'alle Spiele'!$J9&lt;0,'alle Spiele'!DF9-'alle Spiele'!DG9&lt;0),AND('alle Spiele'!$H9-'alle Spiele'!$J9&gt;0,'alle Spiele'!DF9-'alle Spiele'!DG9&gt;0),AND('alle Spiele'!$H9-'alle Spiele'!$J9=0,'alle Spiele'!DF9-'alle Spiele'!DG9=0)),Punktsystem!$B$6,0)))</f>
        <v>0</v>
      </c>
      <c r="DG9" s="222">
        <f>IF(DF9=Punktsystem!$B$6,IF(AND(Punktsystem!$D$9&lt;&gt;"",'alle Spiele'!$H9-'alle Spiele'!$J9='alle Spiele'!DF9-'alle Spiele'!DG9,'alle Spiele'!$H9&lt;&gt;'alle Spiele'!$J9),Punktsystem!$B$9,0)+IF(AND(Punktsystem!$D$11&lt;&gt;"",OR('alle Spiele'!$H9='alle Spiele'!DF9,'alle Spiele'!$J9='alle Spiele'!DG9)),Punktsystem!$B$11,0)+IF(AND(Punktsystem!$D$10&lt;&gt;"",'alle Spiele'!$H9='alle Spiele'!$J9,'alle Spiele'!DF9='alle Spiele'!DG9,ABS('alle Spiele'!$H9-'alle Spiele'!DF9)=1),Punktsystem!$B$10,0),0)</f>
        <v>0</v>
      </c>
      <c r="DH9" s="223">
        <f>IF(DF9=Punktsystem!$B$5,IF(AND(Punktsystem!$I$14&lt;&gt;"",'alle Spiele'!$H9+'alle Spiele'!$J9&gt;Punktsystem!$D$14),('alle Spiele'!$H9+'alle Spiele'!$J9-Punktsystem!$D$14)*Punktsystem!$F$14,0)+IF(AND(Punktsystem!$I$15&lt;&gt;"",ABS('alle Spiele'!$H9-'alle Spiele'!$J9)&gt;Punktsystem!$D$15),(ABS('alle Spiele'!$H9-'alle Spiele'!$J9)-Punktsystem!$D$15)*Punktsystem!$F$15,0),0)</f>
        <v>0</v>
      </c>
      <c r="DI9" s="226">
        <f>IF(OR('alle Spiele'!DI9="",'alle Spiele'!DJ9="",'alle Spiele'!$K9="x"),0,IF(AND('alle Spiele'!$H9='alle Spiele'!DI9,'alle Spiele'!$J9='alle Spiele'!DJ9),Punktsystem!$B$5,IF(OR(AND('alle Spiele'!$H9-'alle Spiele'!$J9&lt;0,'alle Spiele'!DI9-'alle Spiele'!DJ9&lt;0),AND('alle Spiele'!$H9-'alle Spiele'!$J9&gt;0,'alle Spiele'!DI9-'alle Spiele'!DJ9&gt;0),AND('alle Spiele'!$H9-'alle Spiele'!$J9=0,'alle Spiele'!DI9-'alle Spiele'!DJ9=0)),Punktsystem!$B$6,0)))</f>
        <v>0</v>
      </c>
      <c r="DJ9" s="222">
        <f>IF(DI9=Punktsystem!$B$6,IF(AND(Punktsystem!$D$9&lt;&gt;"",'alle Spiele'!$H9-'alle Spiele'!$J9='alle Spiele'!DI9-'alle Spiele'!DJ9,'alle Spiele'!$H9&lt;&gt;'alle Spiele'!$J9),Punktsystem!$B$9,0)+IF(AND(Punktsystem!$D$11&lt;&gt;"",OR('alle Spiele'!$H9='alle Spiele'!DI9,'alle Spiele'!$J9='alle Spiele'!DJ9)),Punktsystem!$B$11,0)+IF(AND(Punktsystem!$D$10&lt;&gt;"",'alle Spiele'!$H9='alle Spiele'!$J9,'alle Spiele'!DI9='alle Spiele'!DJ9,ABS('alle Spiele'!$H9-'alle Spiele'!DI9)=1),Punktsystem!$B$10,0),0)</f>
        <v>0</v>
      </c>
      <c r="DK9" s="223">
        <f>IF(DI9=Punktsystem!$B$5,IF(AND(Punktsystem!$I$14&lt;&gt;"",'alle Spiele'!$H9+'alle Spiele'!$J9&gt;Punktsystem!$D$14),('alle Spiele'!$H9+'alle Spiele'!$J9-Punktsystem!$D$14)*Punktsystem!$F$14,0)+IF(AND(Punktsystem!$I$15&lt;&gt;"",ABS('alle Spiele'!$H9-'alle Spiele'!$J9)&gt;Punktsystem!$D$15),(ABS('alle Spiele'!$H9-'alle Spiele'!$J9)-Punktsystem!$D$15)*Punktsystem!$F$15,0),0)</f>
        <v>0</v>
      </c>
      <c r="DL9" s="226">
        <f>IF(OR('alle Spiele'!DL9="",'alle Spiele'!DM9="",'alle Spiele'!$K9="x"),0,IF(AND('alle Spiele'!$H9='alle Spiele'!DL9,'alle Spiele'!$J9='alle Spiele'!DM9),Punktsystem!$B$5,IF(OR(AND('alle Spiele'!$H9-'alle Spiele'!$J9&lt;0,'alle Spiele'!DL9-'alle Spiele'!DM9&lt;0),AND('alle Spiele'!$H9-'alle Spiele'!$J9&gt;0,'alle Spiele'!DL9-'alle Spiele'!DM9&gt;0),AND('alle Spiele'!$H9-'alle Spiele'!$J9=0,'alle Spiele'!DL9-'alle Spiele'!DM9=0)),Punktsystem!$B$6,0)))</f>
        <v>0</v>
      </c>
      <c r="DM9" s="222">
        <f>IF(DL9=Punktsystem!$B$6,IF(AND(Punktsystem!$D$9&lt;&gt;"",'alle Spiele'!$H9-'alle Spiele'!$J9='alle Spiele'!DL9-'alle Spiele'!DM9,'alle Spiele'!$H9&lt;&gt;'alle Spiele'!$J9),Punktsystem!$B$9,0)+IF(AND(Punktsystem!$D$11&lt;&gt;"",OR('alle Spiele'!$H9='alle Spiele'!DL9,'alle Spiele'!$J9='alle Spiele'!DM9)),Punktsystem!$B$11,0)+IF(AND(Punktsystem!$D$10&lt;&gt;"",'alle Spiele'!$H9='alle Spiele'!$J9,'alle Spiele'!DL9='alle Spiele'!DM9,ABS('alle Spiele'!$H9-'alle Spiele'!DL9)=1),Punktsystem!$B$10,0),0)</f>
        <v>0</v>
      </c>
      <c r="DN9" s="223">
        <f>IF(DL9=Punktsystem!$B$5,IF(AND(Punktsystem!$I$14&lt;&gt;"",'alle Spiele'!$H9+'alle Spiele'!$J9&gt;Punktsystem!$D$14),('alle Spiele'!$H9+'alle Spiele'!$J9-Punktsystem!$D$14)*Punktsystem!$F$14,0)+IF(AND(Punktsystem!$I$15&lt;&gt;"",ABS('alle Spiele'!$H9-'alle Spiele'!$J9)&gt;Punktsystem!$D$15),(ABS('alle Spiele'!$H9-'alle Spiele'!$J9)-Punktsystem!$D$15)*Punktsystem!$F$15,0),0)</f>
        <v>0</v>
      </c>
      <c r="DO9" s="226">
        <f>IF(OR('alle Spiele'!DO9="",'alle Spiele'!DP9="",'alle Spiele'!$K9="x"),0,IF(AND('alle Spiele'!$H9='alle Spiele'!DO9,'alle Spiele'!$J9='alle Spiele'!DP9),Punktsystem!$B$5,IF(OR(AND('alle Spiele'!$H9-'alle Spiele'!$J9&lt;0,'alle Spiele'!DO9-'alle Spiele'!DP9&lt;0),AND('alle Spiele'!$H9-'alle Spiele'!$J9&gt;0,'alle Spiele'!DO9-'alle Spiele'!DP9&gt;0),AND('alle Spiele'!$H9-'alle Spiele'!$J9=0,'alle Spiele'!DO9-'alle Spiele'!DP9=0)),Punktsystem!$B$6,0)))</f>
        <v>0</v>
      </c>
      <c r="DP9" s="222">
        <f>IF(DO9=Punktsystem!$B$6,IF(AND(Punktsystem!$D$9&lt;&gt;"",'alle Spiele'!$H9-'alle Spiele'!$J9='alle Spiele'!DO9-'alle Spiele'!DP9,'alle Spiele'!$H9&lt;&gt;'alle Spiele'!$J9),Punktsystem!$B$9,0)+IF(AND(Punktsystem!$D$11&lt;&gt;"",OR('alle Spiele'!$H9='alle Spiele'!DO9,'alle Spiele'!$J9='alle Spiele'!DP9)),Punktsystem!$B$11,0)+IF(AND(Punktsystem!$D$10&lt;&gt;"",'alle Spiele'!$H9='alle Spiele'!$J9,'alle Spiele'!DO9='alle Spiele'!DP9,ABS('alle Spiele'!$H9-'alle Spiele'!DO9)=1),Punktsystem!$B$10,0),0)</f>
        <v>0</v>
      </c>
      <c r="DQ9" s="223">
        <f>IF(DO9=Punktsystem!$B$5,IF(AND(Punktsystem!$I$14&lt;&gt;"",'alle Spiele'!$H9+'alle Spiele'!$J9&gt;Punktsystem!$D$14),('alle Spiele'!$H9+'alle Spiele'!$J9-Punktsystem!$D$14)*Punktsystem!$F$14,0)+IF(AND(Punktsystem!$I$15&lt;&gt;"",ABS('alle Spiele'!$H9-'alle Spiele'!$J9)&gt;Punktsystem!$D$15),(ABS('alle Spiele'!$H9-'alle Spiele'!$J9)-Punktsystem!$D$15)*Punktsystem!$F$15,0),0)</f>
        <v>0</v>
      </c>
      <c r="DR9" s="226">
        <f>IF(OR('alle Spiele'!DR9="",'alle Spiele'!DS9="",'alle Spiele'!$K9="x"),0,IF(AND('alle Spiele'!$H9='alle Spiele'!DR9,'alle Spiele'!$J9='alle Spiele'!DS9),Punktsystem!$B$5,IF(OR(AND('alle Spiele'!$H9-'alle Spiele'!$J9&lt;0,'alle Spiele'!DR9-'alle Spiele'!DS9&lt;0),AND('alle Spiele'!$H9-'alle Spiele'!$J9&gt;0,'alle Spiele'!DR9-'alle Spiele'!DS9&gt;0),AND('alle Spiele'!$H9-'alle Spiele'!$J9=0,'alle Spiele'!DR9-'alle Spiele'!DS9=0)),Punktsystem!$B$6,0)))</f>
        <v>0</v>
      </c>
      <c r="DS9" s="222">
        <f>IF(DR9=Punktsystem!$B$6,IF(AND(Punktsystem!$D$9&lt;&gt;"",'alle Spiele'!$H9-'alle Spiele'!$J9='alle Spiele'!DR9-'alle Spiele'!DS9,'alle Spiele'!$H9&lt;&gt;'alle Spiele'!$J9),Punktsystem!$B$9,0)+IF(AND(Punktsystem!$D$11&lt;&gt;"",OR('alle Spiele'!$H9='alle Spiele'!DR9,'alle Spiele'!$J9='alle Spiele'!DS9)),Punktsystem!$B$11,0)+IF(AND(Punktsystem!$D$10&lt;&gt;"",'alle Spiele'!$H9='alle Spiele'!$J9,'alle Spiele'!DR9='alle Spiele'!DS9,ABS('alle Spiele'!$H9-'alle Spiele'!DR9)=1),Punktsystem!$B$10,0),0)</f>
        <v>0</v>
      </c>
      <c r="DT9" s="223">
        <f>IF(DR9=Punktsystem!$B$5,IF(AND(Punktsystem!$I$14&lt;&gt;"",'alle Spiele'!$H9+'alle Spiele'!$J9&gt;Punktsystem!$D$14),('alle Spiele'!$H9+'alle Spiele'!$J9-Punktsystem!$D$14)*Punktsystem!$F$14,0)+IF(AND(Punktsystem!$I$15&lt;&gt;"",ABS('alle Spiele'!$H9-'alle Spiele'!$J9)&gt;Punktsystem!$D$15),(ABS('alle Spiele'!$H9-'alle Spiele'!$J9)-Punktsystem!$D$15)*Punktsystem!$F$15,0),0)</f>
        <v>0</v>
      </c>
      <c r="DU9" s="226">
        <f>IF(OR('alle Spiele'!DU9="",'alle Spiele'!DV9="",'alle Spiele'!$K9="x"),0,IF(AND('alle Spiele'!$H9='alle Spiele'!DU9,'alle Spiele'!$J9='alle Spiele'!DV9),Punktsystem!$B$5,IF(OR(AND('alle Spiele'!$H9-'alle Spiele'!$J9&lt;0,'alle Spiele'!DU9-'alle Spiele'!DV9&lt;0),AND('alle Spiele'!$H9-'alle Spiele'!$J9&gt;0,'alle Spiele'!DU9-'alle Spiele'!DV9&gt;0),AND('alle Spiele'!$H9-'alle Spiele'!$J9=0,'alle Spiele'!DU9-'alle Spiele'!DV9=0)),Punktsystem!$B$6,0)))</f>
        <v>0</v>
      </c>
      <c r="DV9" s="222">
        <f>IF(DU9=Punktsystem!$B$6,IF(AND(Punktsystem!$D$9&lt;&gt;"",'alle Spiele'!$H9-'alle Spiele'!$J9='alle Spiele'!DU9-'alle Spiele'!DV9,'alle Spiele'!$H9&lt;&gt;'alle Spiele'!$J9),Punktsystem!$B$9,0)+IF(AND(Punktsystem!$D$11&lt;&gt;"",OR('alle Spiele'!$H9='alle Spiele'!DU9,'alle Spiele'!$J9='alle Spiele'!DV9)),Punktsystem!$B$11,0)+IF(AND(Punktsystem!$D$10&lt;&gt;"",'alle Spiele'!$H9='alle Spiele'!$J9,'alle Spiele'!DU9='alle Spiele'!DV9,ABS('alle Spiele'!$H9-'alle Spiele'!DU9)=1),Punktsystem!$B$10,0),0)</f>
        <v>0</v>
      </c>
      <c r="DW9" s="223">
        <f>IF(DU9=Punktsystem!$B$5,IF(AND(Punktsystem!$I$14&lt;&gt;"",'alle Spiele'!$H9+'alle Spiele'!$J9&gt;Punktsystem!$D$14),('alle Spiele'!$H9+'alle Spiele'!$J9-Punktsystem!$D$14)*Punktsystem!$F$14,0)+IF(AND(Punktsystem!$I$15&lt;&gt;"",ABS('alle Spiele'!$H9-'alle Spiele'!$J9)&gt;Punktsystem!$D$15),(ABS('alle Spiele'!$H9-'alle Spiele'!$J9)-Punktsystem!$D$15)*Punktsystem!$F$15,0),0)</f>
        <v>0</v>
      </c>
      <c r="DX9" s="226">
        <f>IF(OR('alle Spiele'!DX9="",'alle Spiele'!DY9="",'alle Spiele'!$K9="x"),0,IF(AND('alle Spiele'!$H9='alle Spiele'!DX9,'alle Spiele'!$J9='alle Spiele'!DY9),Punktsystem!$B$5,IF(OR(AND('alle Spiele'!$H9-'alle Spiele'!$J9&lt;0,'alle Spiele'!DX9-'alle Spiele'!DY9&lt;0),AND('alle Spiele'!$H9-'alle Spiele'!$J9&gt;0,'alle Spiele'!DX9-'alle Spiele'!DY9&gt;0),AND('alle Spiele'!$H9-'alle Spiele'!$J9=0,'alle Spiele'!DX9-'alle Spiele'!DY9=0)),Punktsystem!$B$6,0)))</f>
        <v>0</v>
      </c>
      <c r="DY9" s="222">
        <f>IF(DX9=Punktsystem!$B$6,IF(AND(Punktsystem!$D$9&lt;&gt;"",'alle Spiele'!$H9-'alle Spiele'!$J9='alle Spiele'!DX9-'alle Spiele'!DY9,'alle Spiele'!$H9&lt;&gt;'alle Spiele'!$J9),Punktsystem!$B$9,0)+IF(AND(Punktsystem!$D$11&lt;&gt;"",OR('alle Spiele'!$H9='alle Spiele'!DX9,'alle Spiele'!$J9='alle Spiele'!DY9)),Punktsystem!$B$11,0)+IF(AND(Punktsystem!$D$10&lt;&gt;"",'alle Spiele'!$H9='alle Spiele'!$J9,'alle Spiele'!DX9='alle Spiele'!DY9,ABS('alle Spiele'!$H9-'alle Spiele'!DX9)=1),Punktsystem!$B$10,0),0)</f>
        <v>0</v>
      </c>
      <c r="DZ9" s="223">
        <f>IF(DX9=Punktsystem!$B$5,IF(AND(Punktsystem!$I$14&lt;&gt;"",'alle Spiele'!$H9+'alle Spiele'!$J9&gt;Punktsystem!$D$14),('alle Spiele'!$H9+'alle Spiele'!$J9-Punktsystem!$D$14)*Punktsystem!$F$14,0)+IF(AND(Punktsystem!$I$15&lt;&gt;"",ABS('alle Spiele'!$H9-'alle Spiele'!$J9)&gt;Punktsystem!$D$15),(ABS('alle Spiele'!$H9-'alle Spiele'!$J9)-Punktsystem!$D$15)*Punktsystem!$F$15,0),0)</f>
        <v>0</v>
      </c>
      <c r="EA9" s="226">
        <f>IF(OR('alle Spiele'!EA9="",'alle Spiele'!EB9="",'alle Spiele'!$K9="x"),0,IF(AND('alle Spiele'!$H9='alle Spiele'!EA9,'alle Spiele'!$J9='alle Spiele'!EB9),Punktsystem!$B$5,IF(OR(AND('alle Spiele'!$H9-'alle Spiele'!$J9&lt;0,'alle Spiele'!EA9-'alle Spiele'!EB9&lt;0),AND('alle Spiele'!$H9-'alle Spiele'!$J9&gt;0,'alle Spiele'!EA9-'alle Spiele'!EB9&gt;0),AND('alle Spiele'!$H9-'alle Spiele'!$J9=0,'alle Spiele'!EA9-'alle Spiele'!EB9=0)),Punktsystem!$B$6,0)))</f>
        <v>0</v>
      </c>
      <c r="EB9" s="222">
        <f>IF(EA9=Punktsystem!$B$6,IF(AND(Punktsystem!$D$9&lt;&gt;"",'alle Spiele'!$H9-'alle Spiele'!$J9='alle Spiele'!EA9-'alle Spiele'!EB9,'alle Spiele'!$H9&lt;&gt;'alle Spiele'!$J9),Punktsystem!$B$9,0)+IF(AND(Punktsystem!$D$11&lt;&gt;"",OR('alle Spiele'!$H9='alle Spiele'!EA9,'alle Spiele'!$J9='alle Spiele'!EB9)),Punktsystem!$B$11,0)+IF(AND(Punktsystem!$D$10&lt;&gt;"",'alle Spiele'!$H9='alle Spiele'!$J9,'alle Spiele'!EA9='alle Spiele'!EB9,ABS('alle Spiele'!$H9-'alle Spiele'!EA9)=1),Punktsystem!$B$10,0),0)</f>
        <v>0</v>
      </c>
      <c r="EC9" s="223">
        <f>IF(EA9=Punktsystem!$B$5,IF(AND(Punktsystem!$I$14&lt;&gt;"",'alle Spiele'!$H9+'alle Spiele'!$J9&gt;Punktsystem!$D$14),('alle Spiele'!$H9+'alle Spiele'!$J9-Punktsystem!$D$14)*Punktsystem!$F$14,0)+IF(AND(Punktsystem!$I$15&lt;&gt;"",ABS('alle Spiele'!$H9-'alle Spiele'!$J9)&gt;Punktsystem!$D$15),(ABS('alle Spiele'!$H9-'alle Spiele'!$J9)-Punktsystem!$D$15)*Punktsystem!$F$15,0),0)</f>
        <v>0</v>
      </c>
      <c r="ED9" s="226">
        <f>IF(OR('alle Spiele'!ED9="",'alle Spiele'!EE9="",'alle Spiele'!$K9="x"),0,IF(AND('alle Spiele'!$H9='alle Spiele'!ED9,'alle Spiele'!$J9='alle Spiele'!EE9),Punktsystem!$B$5,IF(OR(AND('alle Spiele'!$H9-'alle Spiele'!$J9&lt;0,'alle Spiele'!ED9-'alle Spiele'!EE9&lt;0),AND('alle Spiele'!$H9-'alle Spiele'!$J9&gt;0,'alle Spiele'!ED9-'alle Spiele'!EE9&gt;0),AND('alle Spiele'!$H9-'alle Spiele'!$J9=0,'alle Spiele'!ED9-'alle Spiele'!EE9=0)),Punktsystem!$B$6,0)))</f>
        <v>0</v>
      </c>
      <c r="EE9" s="222">
        <f>IF(ED9=Punktsystem!$B$6,IF(AND(Punktsystem!$D$9&lt;&gt;"",'alle Spiele'!$H9-'alle Spiele'!$J9='alle Spiele'!ED9-'alle Spiele'!EE9,'alle Spiele'!$H9&lt;&gt;'alle Spiele'!$J9),Punktsystem!$B$9,0)+IF(AND(Punktsystem!$D$11&lt;&gt;"",OR('alle Spiele'!$H9='alle Spiele'!ED9,'alle Spiele'!$J9='alle Spiele'!EE9)),Punktsystem!$B$11,0)+IF(AND(Punktsystem!$D$10&lt;&gt;"",'alle Spiele'!$H9='alle Spiele'!$J9,'alle Spiele'!ED9='alle Spiele'!EE9,ABS('alle Spiele'!$H9-'alle Spiele'!ED9)=1),Punktsystem!$B$10,0),0)</f>
        <v>0</v>
      </c>
      <c r="EF9" s="223">
        <f>IF(ED9=Punktsystem!$B$5,IF(AND(Punktsystem!$I$14&lt;&gt;"",'alle Spiele'!$H9+'alle Spiele'!$J9&gt;Punktsystem!$D$14),('alle Spiele'!$H9+'alle Spiele'!$J9-Punktsystem!$D$14)*Punktsystem!$F$14,0)+IF(AND(Punktsystem!$I$15&lt;&gt;"",ABS('alle Spiele'!$H9-'alle Spiele'!$J9)&gt;Punktsystem!$D$15),(ABS('alle Spiele'!$H9-'alle Spiele'!$J9)-Punktsystem!$D$15)*Punktsystem!$F$15,0),0)</f>
        <v>0</v>
      </c>
      <c r="EG9" s="226">
        <f>IF(OR('alle Spiele'!EG9="",'alle Spiele'!EH9="",'alle Spiele'!$K9="x"),0,IF(AND('alle Spiele'!$H9='alle Spiele'!EG9,'alle Spiele'!$J9='alle Spiele'!EH9),Punktsystem!$B$5,IF(OR(AND('alle Spiele'!$H9-'alle Spiele'!$J9&lt;0,'alle Spiele'!EG9-'alle Spiele'!EH9&lt;0),AND('alle Spiele'!$H9-'alle Spiele'!$J9&gt;0,'alle Spiele'!EG9-'alle Spiele'!EH9&gt;0),AND('alle Spiele'!$H9-'alle Spiele'!$J9=0,'alle Spiele'!EG9-'alle Spiele'!EH9=0)),Punktsystem!$B$6,0)))</f>
        <v>0</v>
      </c>
      <c r="EH9" s="222">
        <f>IF(EG9=Punktsystem!$B$6,IF(AND(Punktsystem!$D$9&lt;&gt;"",'alle Spiele'!$H9-'alle Spiele'!$J9='alle Spiele'!EG9-'alle Spiele'!EH9,'alle Spiele'!$H9&lt;&gt;'alle Spiele'!$J9),Punktsystem!$B$9,0)+IF(AND(Punktsystem!$D$11&lt;&gt;"",OR('alle Spiele'!$H9='alle Spiele'!EG9,'alle Spiele'!$J9='alle Spiele'!EH9)),Punktsystem!$B$11,0)+IF(AND(Punktsystem!$D$10&lt;&gt;"",'alle Spiele'!$H9='alle Spiele'!$J9,'alle Spiele'!EG9='alle Spiele'!EH9,ABS('alle Spiele'!$H9-'alle Spiele'!EG9)=1),Punktsystem!$B$10,0),0)</f>
        <v>0</v>
      </c>
      <c r="EI9" s="223">
        <f>IF(EG9=Punktsystem!$B$5,IF(AND(Punktsystem!$I$14&lt;&gt;"",'alle Spiele'!$H9+'alle Spiele'!$J9&gt;Punktsystem!$D$14),('alle Spiele'!$H9+'alle Spiele'!$J9-Punktsystem!$D$14)*Punktsystem!$F$14,0)+IF(AND(Punktsystem!$I$15&lt;&gt;"",ABS('alle Spiele'!$H9-'alle Spiele'!$J9)&gt;Punktsystem!$D$15),(ABS('alle Spiele'!$H9-'alle Spiele'!$J9)-Punktsystem!$D$15)*Punktsystem!$F$15,0),0)</f>
        <v>0</v>
      </c>
    </row>
    <row r="10" spans="1:139">
      <c r="A10"/>
      <c r="B10"/>
      <c r="C10"/>
      <c r="D10"/>
      <c r="E10"/>
      <c r="F10"/>
      <c r="G10"/>
      <c r="H10"/>
      <c r="J10"/>
      <c r="K10"/>
      <c r="L10"/>
      <c r="M10"/>
      <c r="N10"/>
      <c r="O10"/>
      <c r="P10"/>
      <c r="Q10"/>
      <c r="T10" s="226">
        <f>IF(OR('alle Spiele'!T10="",'alle Spiele'!U10="",'alle Spiele'!$K10="x"),0,IF(AND('alle Spiele'!$H10='alle Spiele'!T10,'alle Spiele'!$J10='alle Spiele'!U10),Punktsystem!$B$5,IF(OR(AND('alle Spiele'!$H10-'alle Spiele'!$J10&lt;0,'alle Spiele'!T10-'alle Spiele'!U10&lt;0),AND('alle Spiele'!$H10-'alle Spiele'!$J10&gt;0,'alle Spiele'!T10-'alle Spiele'!U10&gt;0),AND('alle Spiele'!$H10-'alle Spiele'!$J10=0,'alle Spiele'!T10-'alle Spiele'!U10=0)),Punktsystem!$B$6,0)))</f>
        <v>3</v>
      </c>
      <c r="U10" s="222">
        <f>IF(T10=Punktsystem!$B$6,IF(AND(Punktsystem!$D$9&lt;&gt;"",'alle Spiele'!$H10-'alle Spiele'!$J10='alle Spiele'!T10-'alle Spiele'!U10,'alle Spiele'!$H10&lt;&gt;'alle Spiele'!$J10),Punktsystem!$B$9,0)+IF(AND(Punktsystem!$D$11&lt;&gt;"",OR('alle Spiele'!$H10='alle Spiele'!T10,'alle Spiele'!$J10='alle Spiele'!U10)),Punktsystem!$B$11,0)+IF(AND(Punktsystem!$D$10&lt;&gt;"",'alle Spiele'!$H10='alle Spiele'!$J10,'alle Spiele'!T10='alle Spiele'!U10,ABS('alle Spiele'!$H10-'alle Spiele'!T10)=1),Punktsystem!$B$10,0),0)</f>
        <v>0</v>
      </c>
      <c r="V10" s="223">
        <f>IF(T10=Punktsystem!$B$5,IF(AND(Punktsystem!$I$14&lt;&gt;"",'alle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W10" s="226">
        <f>IF(OR('alle Spiele'!W10="",'alle Spiele'!X10="",'alle Spiele'!$K10="x"),0,IF(AND('alle Spiele'!$H10='alle Spiele'!W10,'alle Spiele'!$J10='alle Spiele'!X10),Punktsystem!$B$5,IF(OR(AND('alle Spiele'!$H10-'alle Spiele'!$J10&lt;0,'alle Spiele'!W10-'alle Spiele'!X10&lt;0),AND('alle Spiele'!$H10-'alle Spiele'!$J10&gt;0,'alle Spiele'!W10-'alle Spiele'!X10&gt;0),AND('alle Spiele'!$H10-'alle Spiele'!$J10=0,'alle Spiele'!W10-'alle Spiele'!X10=0)),Punktsystem!$B$6,0)))</f>
        <v>0</v>
      </c>
      <c r="X10" s="222">
        <f>IF(W10=Punktsystem!$B$6,IF(AND(Punktsystem!$D$9&lt;&gt;"",'alle Spiele'!$H10-'alle Spiele'!$J10='alle Spiele'!W10-'alle Spiele'!X10,'alle Spiele'!$H10&lt;&gt;'alle Spiele'!$J10),Punktsystem!$B$9,0)+IF(AND(Punktsystem!$D$11&lt;&gt;"",OR('alle Spiele'!$H10='alle Spiele'!W10,'alle Spiele'!$J10='alle Spiele'!X10)),Punktsystem!$B$11,0)+IF(AND(Punktsystem!$D$10&lt;&gt;"",'alle Spiele'!$H10='alle Spiele'!$J10,'alle Spiele'!W10='alle Spiele'!X10,ABS('alle Spiele'!$H10-'alle Spiele'!W10)=1),Punktsystem!$B$10,0),0)</f>
        <v>0</v>
      </c>
      <c r="Y10" s="223">
        <f>IF(W10=Punktsystem!$B$5,IF(AND(Punktsystem!$I$14&lt;&gt;"",'alle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Z10" s="226">
        <f>IF(OR('alle Spiele'!Z10="",'alle Spiele'!AA10="",'alle Spiele'!$K10="x"),0,IF(AND('alle Spiele'!$H10='alle Spiele'!Z10,'alle Spiele'!$J10='alle Spiele'!AA10),Punktsystem!$B$5,IF(OR(AND('alle Spiele'!$H10-'alle Spiele'!$J10&lt;0,'alle Spiele'!Z10-'alle Spiele'!AA10&lt;0),AND('alle Spiele'!$H10-'alle Spiele'!$J10&gt;0,'alle Spiele'!Z10-'alle Spiele'!AA10&gt;0),AND('alle Spiele'!$H10-'alle Spiele'!$J10=0,'alle Spiele'!Z10-'alle Spiele'!AA10=0)),Punktsystem!$B$6,0)))</f>
        <v>0</v>
      </c>
      <c r="AA10" s="222">
        <f>IF(Z10=Punktsystem!$B$6,IF(AND(Punktsystem!$D$9&lt;&gt;"",'alle Spiele'!$H10-'alle Spiele'!$J10='alle Spiele'!Z10-'alle Spiele'!AA10,'alle Spiele'!$H10&lt;&gt;'alle Spiele'!$J10),Punktsystem!$B$9,0)+IF(AND(Punktsystem!$D$11&lt;&gt;"",OR('alle Spiele'!$H10='alle Spiele'!Z10,'alle Spiele'!$J10='alle Spiele'!AA10)),Punktsystem!$B$11,0)+IF(AND(Punktsystem!$D$10&lt;&gt;"",'alle Spiele'!$H10='alle Spiele'!$J10,'alle Spiele'!Z10='alle Spiele'!AA10,ABS('alle Spiele'!$H10-'alle Spiele'!Z10)=1),Punktsystem!$B$10,0),0)</f>
        <v>0</v>
      </c>
      <c r="AB10" s="223">
        <f>IF(Z10=Punktsystem!$B$5,IF(AND(Punktsystem!$I$14&lt;&gt;"",'alle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C10" s="226">
        <f>IF(OR('alle Spiele'!AC10="",'alle Spiele'!AD10="",'alle Spiele'!$K10="x"),0,IF(AND('alle Spiele'!$H10='alle Spiele'!AC10,'alle Spiele'!$J10='alle Spiele'!AD10),Punktsystem!$B$5,IF(OR(AND('alle Spiele'!$H10-'alle Spiele'!$J10&lt;0,'alle Spiele'!AC10-'alle Spiele'!AD10&lt;0),AND('alle Spiele'!$H10-'alle Spiele'!$J10&gt;0,'alle Spiele'!AC10-'alle Spiele'!AD10&gt;0),AND('alle Spiele'!$H10-'alle Spiele'!$J10=0,'alle Spiele'!AC10-'alle Spiele'!AD10=0)),Punktsystem!$B$6,0)))</f>
        <v>0</v>
      </c>
      <c r="AD10" s="222">
        <f>IF(AC10=Punktsystem!$B$6,IF(AND(Punktsystem!$D$9&lt;&gt;"",'alle Spiele'!$H10-'alle Spiele'!$J10='alle Spiele'!AC10-'alle Spiele'!AD10,'alle Spiele'!$H10&lt;&gt;'alle Spiele'!$J10),Punktsystem!$B$9,0)+IF(AND(Punktsystem!$D$11&lt;&gt;"",OR('alle Spiele'!$H10='alle Spiele'!AC10,'alle Spiele'!$J10='alle Spiele'!AD10)),Punktsystem!$B$11,0)+IF(AND(Punktsystem!$D$10&lt;&gt;"",'alle Spiele'!$H10='alle Spiele'!$J10,'alle Spiele'!AC10='alle Spiele'!AD10,ABS('alle Spiele'!$H10-'alle Spiele'!AC10)=1),Punktsystem!$B$10,0),0)</f>
        <v>0</v>
      </c>
      <c r="AE10" s="223">
        <f>IF(AC10=Punktsystem!$B$5,IF(AND(Punktsystem!$I$14&lt;&gt;"",'alle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F10" s="226">
        <f>IF(OR('alle Spiele'!AF10="",'alle Spiele'!AG10="",'alle Spiele'!$K10="x"),0,IF(AND('alle Spiele'!$H10='alle Spiele'!AF10,'alle Spiele'!$J10='alle Spiele'!AG10),Punktsystem!$B$5,IF(OR(AND('alle Spiele'!$H10-'alle Spiele'!$J10&lt;0,'alle Spiele'!AF10-'alle Spiele'!AG10&lt;0),AND('alle Spiele'!$H10-'alle Spiele'!$J10&gt;0,'alle Spiele'!AF10-'alle Spiele'!AG10&gt;0),AND('alle Spiele'!$H10-'alle Spiele'!$J10=0,'alle Spiele'!AF10-'alle Spiele'!AG10=0)),Punktsystem!$B$6,0)))</f>
        <v>0</v>
      </c>
      <c r="AG10" s="222">
        <f>IF(AF10=Punktsystem!$B$6,IF(AND(Punktsystem!$D$9&lt;&gt;"",'alle Spiele'!$H10-'alle Spiele'!$J10='alle Spiele'!AF10-'alle Spiele'!AG10,'alle Spiele'!$H10&lt;&gt;'alle Spiele'!$J10),Punktsystem!$B$9,0)+IF(AND(Punktsystem!$D$11&lt;&gt;"",OR('alle Spiele'!$H10='alle Spiele'!AF10,'alle Spiele'!$J10='alle Spiele'!AG10)),Punktsystem!$B$11,0)+IF(AND(Punktsystem!$D$10&lt;&gt;"",'alle Spiele'!$H10='alle Spiele'!$J10,'alle Spiele'!AF10='alle Spiele'!AG10,ABS('alle Spiele'!$H10-'alle Spiele'!AF10)=1),Punktsystem!$B$10,0),0)</f>
        <v>0</v>
      </c>
      <c r="AH10" s="223">
        <f>IF(AF10=Punktsystem!$B$5,IF(AND(Punktsystem!$I$14&lt;&gt;"",'alle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I10" s="226">
        <f>IF(OR('alle Spiele'!AI10="",'alle Spiele'!AJ10="",'alle Spiele'!$K10="x"),0,IF(AND('alle Spiele'!$H10='alle Spiele'!AI10,'alle Spiele'!$J10='alle Spiele'!AJ10),Punktsystem!$B$5,IF(OR(AND('alle Spiele'!$H10-'alle Spiele'!$J10&lt;0,'alle Spiele'!AI10-'alle Spiele'!AJ10&lt;0),AND('alle Spiele'!$H10-'alle Spiele'!$J10&gt;0,'alle Spiele'!AI10-'alle Spiele'!AJ10&gt;0),AND('alle Spiele'!$H10-'alle Spiele'!$J10=0,'alle Spiele'!AI10-'alle Spiele'!AJ10=0)),Punktsystem!$B$6,0)))</f>
        <v>0</v>
      </c>
      <c r="AJ10" s="222">
        <f>IF(AI10=Punktsystem!$B$6,IF(AND(Punktsystem!$D$9&lt;&gt;"",'alle Spiele'!$H10-'alle Spiele'!$J10='alle Spiele'!AI10-'alle Spiele'!AJ10,'alle Spiele'!$H10&lt;&gt;'alle Spiele'!$J10),Punktsystem!$B$9,0)+IF(AND(Punktsystem!$D$11&lt;&gt;"",OR('alle Spiele'!$H10='alle Spiele'!AI10,'alle Spiele'!$J10='alle Spiele'!AJ10)),Punktsystem!$B$11,0)+IF(AND(Punktsystem!$D$10&lt;&gt;"",'alle Spiele'!$H10='alle Spiele'!$J10,'alle Spiele'!AI10='alle Spiele'!AJ10,ABS('alle Spiele'!$H10-'alle Spiele'!AI10)=1),Punktsystem!$B$10,0),0)</f>
        <v>0</v>
      </c>
      <c r="AK10" s="223">
        <f>IF(AI10=Punktsystem!$B$5,IF(AND(Punktsystem!$I$14&lt;&gt;"",'alle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L10" s="226">
        <f>IF(OR('alle Spiele'!AL10="",'alle Spiele'!AM10="",'alle Spiele'!$K10="x"),0,IF(AND('alle Spiele'!$H10='alle Spiele'!AL10,'alle Spiele'!$J10='alle Spiele'!AM10),Punktsystem!$B$5,IF(OR(AND('alle Spiele'!$H10-'alle Spiele'!$J10&lt;0,'alle Spiele'!AL10-'alle Spiele'!AM10&lt;0),AND('alle Spiele'!$H10-'alle Spiele'!$J10&gt;0,'alle Spiele'!AL10-'alle Spiele'!AM10&gt;0),AND('alle Spiele'!$H10-'alle Spiele'!$J10=0,'alle Spiele'!AL10-'alle Spiele'!AM10=0)),Punktsystem!$B$6,0)))</f>
        <v>0</v>
      </c>
      <c r="AM10" s="222">
        <f>IF(AL10=Punktsystem!$B$6,IF(AND(Punktsystem!$D$9&lt;&gt;"",'alle Spiele'!$H10-'alle Spiele'!$J10='alle Spiele'!AL10-'alle Spiele'!AM10,'alle Spiele'!$H10&lt;&gt;'alle Spiele'!$J10),Punktsystem!$B$9,0)+IF(AND(Punktsystem!$D$11&lt;&gt;"",OR('alle Spiele'!$H10='alle Spiele'!AL10,'alle Spiele'!$J10='alle Spiele'!AM10)),Punktsystem!$B$11,0)+IF(AND(Punktsystem!$D$10&lt;&gt;"",'alle Spiele'!$H10='alle Spiele'!$J10,'alle Spiele'!AL10='alle Spiele'!AM10,ABS('alle Spiele'!$H10-'alle Spiele'!AL10)=1),Punktsystem!$B$10,0),0)</f>
        <v>0</v>
      </c>
      <c r="AN10" s="223">
        <f>IF(AL10=Punktsystem!$B$5,IF(AND(Punktsystem!$I$14&lt;&gt;"",'alle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O10" s="226">
        <f>IF(OR('alle Spiele'!AO10="",'alle Spiele'!AP10="",'alle Spiele'!$K10="x"),0,IF(AND('alle Spiele'!$H10='alle Spiele'!AO10,'alle Spiele'!$J10='alle Spiele'!AP10),Punktsystem!$B$5,IF(OR(AND('alle Spiele'!$H10-'alle Spiele'!$J10&lt;0,'alle Spiele'!AO10-'alle Spiele'!AP10&lt;0),AND('alle Spiele'!$H10-'alle Spiele'!$J10&gt;0,'alle Spiele'!AO10-'alle Spiele'!AP10&gt;0),AND('alle Spiele'!$H10-'alle Spiele'!$J10=0,'alle Spiele'!AO10-'alle Spiele'!AP10=0)),Punktsystem!$B$6,0)))</f>
        <v>0</v>
      </c>
      <c r="AP10" s="222">
        <f>IF(AO10=Punktsystem!$B$6,IF(AND(Punktsystem!$D$9&lt;&gt;"",'alle Spiele'!$H10-'alle Spiele'!$J10='alle Spiele'!AO10-'alle Spiele'!AP10,'alle Spiele'!$H10&lt;&gt;'alle Spiele'!$J10),Punktsystem!$B$9,0)+IF(AND(Punktsystem!$D$11&lt;&gt;"",OR('alle Spiele'!$H10='alle Spiele'!AO10,'alle Spiele'!$J10='alle Spiele'!AP10)),Punktsystem!$B$11,0)+IF(AND(Punktsystem!$D$10&lt;&gt;"",'alle Spiele'!$H10='alle Spiele'!$J10,'alle Spiele'!AO10='alle Spiele'!AP10,ABS('alle Spiele'!$H10-'alle Spiele'!AO10)=1),Punktsystem!$B$10,0),0)</f>
        <v>0</v>
      </c>
      <c r="AQ10" s="223">
        <f>IF(AO10=Punktsystem!$B$5,IF(AND(Punktsystem!$I$14&lt;&gt;"",'alle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R10" s="226">
        <f>IF(OR('alle Spiele'!AR10="",'alle Spiele'!AS10="",'alle Spiele'!$K10="x"),0,IF(AND('alle Spiele'!$H10='alle Spiele'!AR10,'alle Spiele'!$J10='alle Spiele'!AS10),Punktsystem!$B$5,IF(OR(AND('alle Spiele'!$H10-'alle Spiele'!$J10&lt;0,'alle Spiele'!AR10-'alle Spiele'!AS10&lt;0),AND('alle Spiele'!$H10-'alle Spiele'!$J10&gt;0,'alle Spiele'!AR10-'alle Spiele'!AS10&gt;0),AND('alle Spiele'!$H10-'alle Spiele'!$J10=0,'alle Spiele'!AR10-'alle Spiele'!AS10=0)),Punktsystem!$B$6,0)))</f>
        <v>0</v>
      </c>
      <c r="AS10" s="222">
        <f>IF(AR10=Punktsystem!$B$6,IF(AND(Punktsystem!$D$9&lt;&gt;"",'alle Spiele'!$H10-'alle Spiele'!$J10='alle Spiele'!AR10-'alle Spiele'!AS10,'alle Spiele'!$H10&lt;&gt;'alle Spiele'!$J10),Punktsystem!$B$9,0)+IF(AND(Punktsystem!$D$11&lt;&gt;"",OR('alle Spiele'!$H10='alle Spiele'!AR10,'alle Spiele'!$J10='alle Spiele'!AS10)),Punktsystem!$B$11,0)+IF(AND(Punktsystem!$D$10&lt;&gt;"",'alle Spiele'!$H10='alle Spiele'!$J10,'alle Spiele'!AR10='alle Spiele'!AS10,ABS('alle Spiele'!$H10-'alle Spiele'!AR10)=1),Punktsystem!$B$10,0),0)</f>
        <v>0</v>
      </c>
      <c r="AT10" s="223">
        <f>IF(AR10=Punktsystem!$B$5,IF(AND(Punktsystem!$I$14&lt;&gt;"",'alle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U10" s="226">
        <f>IF(OR('alle Spiele'!AU10="",'alle Spiele'!AV10="",'alle Spiele'!$K10="x"),0,IF(AND('alle Spiele'!$H10='alle Spiele'!AU10,'alle Spiele'!$J10='alle Spiele'!AV10),Punktsystem!$B$5,IF(OR(AND('alle Spiele'!$H10-'alle Spiele'!$J10&lt;0,'alle Spiele'!AU10-'alle Spiele'!AV10&lt;0),AND('alle Spiele'!$H10-'alle Spiele'!$J10&gt;0,'alle Spiele'!AU10-'alle Spiele'!AV10&gt;0),AND('alle Spiele'!$H10-'alle Spiele'!$J10=0,'alle Spiele'!AU10-'alle Spiele'!AV10=0)),Punktsystem!$B$6,0)))</f>
        <v>0</v>
      </c>
      <c r="AV10" s="222">
        <f>IF(AU10=Punktsystem!$B$6,IF(AND(Punktsystem!$D$9&lt;&gt;"",'alle Spiele'!$H10-'alle Spiele'!$J10='alle Spiele'!AU10-'alle Spiele'!AV10,'alle Spiele'!$H10&lt;&gt;'alle Spiele'!$J10),Punktsystem!$B$9,0)+IF(AND(Punktsystem!$D$11&lt;&gt;"",OR('alle Spiele'!$H10='alle Spiele'!AU10,'alle Spiele'!$J10='alle Spiele'!AV10)),Punktsystem!$B$11,0)+IF(AND(Punktsystem!$D$10&lt;&gt;"",'alle Spiele'!$H10='alle Spiele'!$J10,'alle Spiele'!AU10='alle Spiele'!AV10,ABS('alle Spiele'!$H10-'alle Spiele'!AU10)=1),Punktsystem!$B$10,0),0)</f>
        <v>0</v>
      </c>
      <c r="AW10" s="223">
        <f>IF(AU10=Punktsystem!$B$5,IF(AND(Punktsystem!$I$14&lt;&gt;"",'alle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X10" s="226">
        <f>IF(OR('alle Spiele'!AX10="",'alle Spiele'!AY10="",'alle Spiele'!$K10="x"),0,IF(AND('alle Spiele'!$H10='alle Spiele'!AX10,'alle Spiele'!$J10='alle Spiele'!AY10),Punktsystem!$B$5,IF(OR(AND('alle Spiele'!$H10-'alle Spiele'!$J10&lt;0,'alle Spiele'!AX10-'alle Spiele'!AY10&lt;0),AND('alle Spiele'!$H10-'alle Spiele'!$J10&gt;0,'alle Spiele'!AX10-'alle Spiele'!AY10&gt;0),AND('alle Spiele'!$H10-'alle Spiele'!$J10=0,'alle Spiele'!AX10-'alle Spiele'!AY10=0)),Punktsystem!$B$6,0)))</f>
        <v>0</v>
      </c>
      <c r="AY10" s="222">
        <f>IF(AX10=Punktsystem!$B$6,IF(AND(Punktsystem!$D$9&lt;&gt;"",'alle Spiele'!$H10-'alle Spiele'!$J10='alle Spiele'!AX10-'alle Spiele'!AY10,'alle Spiele'!$H10&lt;&gt;'alle Spiele'!$J10),Punktsystem!$B$9,0)+IF(AND(Punktsystem!$D$11&lt;&gt;"",OR('alle Spiele'!$H10='alle Spiele'!AX10,'alle Spiele'!$J10='alle Spiele'!AY10)),Punktsystem!$B$11,0)+IF(AND(Punktsystem!$D$10&lt;&gt;"",'alle Spiele'!$H10='alle Spiele'!$J10,'alle Spiele'!AX10='alle Spiele'!AY10,ABS('alle Spiele'!$H10-'alle Spiele'!AX10)=1),Punktsystem!$B$10,0),0)</f>
        <v>0</v>
      </c>
      <c r="AZ10" s="223">
        <f>IF(AX10=Punktsystem!$B$5,IF(AND(Punktsystem!$I$14&lt;&gt;"",'alle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A10" s="226">
        <f>IF(OR('alle Spiele'!BA10="",'alle Spiele'!BB10="",'alle Spiele'!$K10="x"),0,IF(AND('alle Spiele'!$H10='alle Spiele'!BA10,'alle Spiele'!$J10='alle Spiele'!BB10),Punktsystem!$B$5,IF(OR(AND('alle Spiele'!$H10-'alle Spiele'!$J10&lt;0,'alle Spiele'!BA10-'alle Spiele'!BB10&lt;0),AND('alle Spiele'!$H10-'alle Spiele'!$J10&gt;0,'alle Spiele'!BA10-'alle Spiele'!BB10&gt;0),AND('alle Spiele'!$H10-'alle Spiele'!$J10=0,'alle Spiele'!BA10-'alle Spiele'!BB10=0)),Punktsystem!$B$6,0)))</f>
        <v>0</v>
      </c>
      <c r="BB10" s="222">
        <f>IF(BA10=Punktsystem!$B$6,IF(AND(Punktsystem!$D$9&lt;&gt;"",'alle Spiele'!$H10-'alle Spiele'!$J10='alle Spiele'!BA10-'alle Spiele'!BB10,'alle Spiele'!$H10&lt;&gt;'alle Spiele'!$J10),Punktsystem!$B$9,0)+IF(AND(Punktsystem!$D$11&lt;&gt;"",OR('alle Spiele'!$H10='alle Spiele'!BA10,'alle Spiele'!$J10='alle Spiele'!BB10)),Punktsystem!$B$11,0)+IF(AND(Punktsystem!$D$10&lt;&gt;"",'alle Spiele'!$H10='alle Spiele'!$J10,'alle Spiele'!BA10='alle Spiele'!BB10,ABS('alle Spiele'!$H10-'alle Spiele'!BA10)=1),Punktsystem!$B$10,0),0)</f>
        <v>0</v>
      </c>
      <c r="BC10" s="223">
        <f>IF(BA10=Punktsystem!$B$5,IF(AND(Punktsystem!$I$14&lt;&gt;"",'alle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D10" s="226">
        <f>IF(OR('alle Spiele'!BD10="",'alle Spiele'!BE10="",'alle Spiele'!$K10="x"),0,IF(AND('alle Spiele'!$H10='alle Spiele'!BD10,'alle Spiele'!$J10='alle Spiele'!BE10),Punktsystem!$B$5,IF(OR(AND('alle Spiele'!$H10-'alle Spiele'!$J10&lt;0,'alle Spiele'!BD10-'alle Spiele'!BE10&lt;0),AND('alle Spiele'!$H10-'alle Spiele'!$J10&gt;0,'alle Spiele'!BD10-'alle Spiele'!BE10&gt;0),AND('alle Spiele'!$H10-'alle Spiele'!$J10=0,'alle Spiele'!BD10-'alle Spiele'!BE10=0)),Punktsystem!$B$6,0)))</f>
        <v>0</v>
      </c>
      <c r="BE10" s="222">
        <f>IF(BD10=Punktsystem!$B$6,IF(AND(Punktsystem!$D$9&lt;&gt;"",'alle Spiele'!$H10-'alle Spiele'!$J10='alle Spiele'!BD10-'alle Spiele'!BE10,'alle Spiele'!$H10&lt;&gt;'alle Spiele'!$J10),Punktsystem!$B$9,0)+IF(AND(Punktsystem!$D$11&lt;&gt;"",OR('alle Spiele'!$H10='alle Spiele'!BD10,'alle Spiele'!$J10='alle Spiele'!BE10)),Punktsystem!$B$11,0)+IF(AND(Punktsystem!$D$10&lt;&gt;"",'alle Spiele'!$H10='alle Spiele'!$J10,'alle Spiele'!BD10='alle Spiele'!BE10,ABS('alle Spiele'!$H10-'alle Spiele'!BD10)=1),Punktsystem!$B$10,0),0)</f>
        <v>0</v>
      </c>
      <c r="BF10" s="223">
        <f>IF(BD10=Punktsystem!$B$5,IF(AND(Punktsystem!$I$14&lt;&gt;"",'alle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G10" s="226">
        <f>IF(OR('alle Spiele'!BG10="",'alle Spiele'!BH10="",'alle Spiele'!$K10="x"),0,IF(AND('alle Spiele'!$H10='alle Spiele'!BG10,'alle Spiele'!$J10='alle Spiele'!BH10),Punktsystem!$B$5,IF(OR(AND('alle Spiele'!$H10-'alle Spiele'!$J10&lt;0,'alle Spiele'!BG10-'alle Spiele'!BH10&lt;0),AND('alle Spiele'!$H10-'alle Spiele'!$J10&gt;0,'alle Spiele'!BG10-'alle Spiele'!BH10&gt;0),AND('alle Spiele'!$H10-'alle Spiele'!$J10=0,'alle Spiele'!BG10-'alle Spiele'!BH10=0)),Punktsystem!$B$6,0)))</f>
        <v>0</v>
      </c>
      <c r="BH10" s="222">
        <f>IF(BG10=Punktsystem!$B$6,IF(AND(Punktsystem!$D$9&lt;&gt;"",'alle Spiele'!$H10-'alle Spiele'!$J10='alle Spiele'!BG10-'alle Spiele'!BH10,'alle Spiele'!$H10&lt;&gt;'alle Spiele'!$J10),Punktsystem!$B$9,0)+IF(AND(Punktsystem!$D$11&lt;&gt;"",OR('alle Spiele'!$H10='alle Spiele'!BG10,'alle Spiele'!$J10='alle Spiele'!BH10)),Punktsystem!$B$11,0)+IF(AND(Punktsystem!$D$10&lt;&gt;"",'alle Spiele'!$H10='alle Spiele'!$J10,'alle Spiele'!BG10='alle Spiele'!BH10,ABS('alle Spiele'!$H10-'alle Spiele'!BG10)=1),Punktsystem!$B$10,0),0)</f>
        <v>0</v>
      </c>
      <c r="BI10" s="223">
        <f>IF(BG10=Punktsystem!$B$5,IF(AND(Punktsystem!$I$14&lt;&gt;"",'alle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J10" s="226">
        <f>IF(OR('alle Spiele'!BJ10="",'alle Spiele'!BK10="",'alle Spiele'!$K10="x"),0,IF(AND('alle Spiele'!$H10='alle Spiele'!BJ10,'alle Spiele'!$J10='alle Spiele'!BK10),Punktsystem!$B$5,IF(OR(AND('alle Spiele'!$H10-'alle Spiele'!$J10&lt;0,'alle Spiele'!BJ10-'alle Spiele'!BK10&lt;0),AND('alle Spiele'!$H10-'alle Spiele'!$J10&gt;0,'alle Spiele'!BJ10-'alle Spiele'!BK10&gt;0),AND('alle Spiele'!$H10-'alle Spiele'!$J10=0,'alle Spiele'!BJ10-'alle Spiele'!BK10=0)),Punktsystem!$B$6,0)))</f>
        <v>0</v>
      </c>
      <c r="BK10" s="222">
        <f>IF(BJ10=Punktsystem!$B$6,IF(AND(Punktsystem!$D$9&lt;&gt;"",'alle Spiele'!$H10-'alle Spiele'!$J10='alle Spiele'!BJ10-'alle Spiele'!BK10,'alle Spiele'!$H10&lt;&gt;'alle Spiele'!$J10),Punktsystem!$B$9,0)+IF(AND(Punktsystem!$D$11&lt;&gt;"",OR('alle Spiele'!$H10='alle Spiele'!BJ10,'alle Spiele'!$J10='alle Spiele'!BK10)),Punktsystem!$B$11,0)+IF(AND(Punktsystem!$D$10&lt;&gt;"",'alle Spiele'!$H10='alle Spiele'!$J10,'alle Spiele'!BJ10='alle Spiele'!BK10,ABS('alle Spiele'!$H10-'alle Spiele'!BJ10)=1),Punktsystem!$B$10,0),0)</f>
        <v>0</v>
      </c>
      <c r="BL10" s="223">
        <f>IF(BJ10=Punktsystem!$B$5,IF(AND(Punktsystem!$I$14&lt;&gt;"",'alle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M10" s="226">
        <f>IF(OR('alle Spiele'!BM10="",'alle Spiele'!BN10="",'alle Spiele'!$K10="x"),0,IF(AND('alle Spiele'!$H10='alle Spiele'!BM10,'alle Spiele'!$J10='alle Spiele'!BN10),Punktsystem!$B$5,IF(OR(AND('alle Spiele'!$H10-'alle Spiele'!$J10&lt;0,'alle Spiele'!BM10-'alle Spiele'!BN10&lt;0),AND('alle Spiele'!$H10-'alle Spiele'!$J10&gt;0,'alle Spiele'!BM10-'alle Spiele'!BN10&gt;0),AND('alle Spiele'!$H10-'alle Spiele'!$J10=0,'alle Spiele'!BM10-'alle Spiele'!BN10=0)),Punktsystem!$B$6,0)))</f>
        <v>0</v>
      </c>
      <c r="BN10" s="222">
        <f>IF(BM10=Punktsystem!$B$6,IF(AND(Punktsystem!$D$9&lt;&gt;"",'alle Spiele'!$H10-'alle Spiele'!$J10='alle Spiele'!BM10-'alle Spiele'!BN10,'alle Spiele'!$H10&lt;&gt;'alle Spiele'!$J10),Punktsystem!$B$9,0)+IF(AND(Punktsystem!$D$11&lt;&gt;"",OR('alle Spiele'!$H10='alle Spiele'!BM10,'alle Spiele'!$J10='alle Spiele'!BN10)),Punktsystem!$B$11,0)+IF(AND(Punktsystem!$D$10&lt;&gt;"",'alle Spiele'!$H10='alle Spiele'!$J10,'alle Spiele'!BM10='alle Spiele'!BN10,ABS('alle Spiele'!$H10-'alle Spiele'!BM10)=1),Punktsystem!$B$10,0),0)</f>
        <v>0</v>
      </c>
      <c r="BO10" s="223">
        <f>IF(BM10=Punktsystem!$B$5,IF(AND(Punktsystem!$I$14&lt;&gt;"",'alle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P10" s="226">
        <f>IF(OR('alle Spiele'!BP10="",'alle Spiele'!BQ10="",'alle Spiele'!$K10="x"),0,IF(AND('alle Spiele'!$H10='alle Spiele'!BP10,'alle Spiele'!$J10='alle Spiele'!BQ10),Punktsystem!$B$5,IF(OR(AND('alle Spiele'!$H10-'alle Spiele'!$J10&lt;0,'alle Spiele'!BP10-'alle Spiele'!BQ10&lt;0),AND('alle Spiele'!$H10-'alle Spiele'!$J10&gt;0,'alle Spiele'!BP10-'alle Spiele'!BQ10&gt;0),AND('alle Spiele'!$H10-'alle Spiele'!$J10=0,'alle Spiele'!BP10-'alle Spiele'!BQ10=0)),Punktsystem!$B$6,0)))</f>
        <v>0</v>
      </c>
      <c r="BQ10" s="222">
        <f>IF(BP10=Punktsystem!$B$6,IF(AND(Punktsystem!$D$9&lt;&gt;"",'alle Spiele'!$H10-'alle Spiele'!$J10='alle Spiele'!BP10-'alle Spiele'!BQ10,'alle Spiele'!$H10&lt;&gt;'alle Spiele'!$J10),Punktsystem!$B$9,0)+IF(AND(Punktsystem!$D$11&lt;&gt;"",OR('alle Spiele'!$H10='alle Spiele'!BP10,'alle Spiele'!$J10='alle Spiele'!BQ10)),Punktsystem!$B$11,0)+IF(AND(Punktsystem!$D$10&lt;&gt;"",'alle Spiele'!$H10='alle Spiele'!$J10,'alle Spiele'!BP10='alle Spiele'!BQ10,ABS('alle Spiele'!$H10-'alle Spiele'!BP10)=1),Punktsystem!$B$10,0),0)</f>
        <v>0</v>
      </c>
      <c r="BR10" s="223">
        <f>IF(BP10=Punktsystem!$B$5,IF(AND(Punktsystem!$I$14&lt;&gt;"",'alle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S10" s="226">
        <f>IF(OR('alle Spiele'!BS10="",'alle Spiele'!BT10="",'alle Spiele'!$K10="x"),0,IF(AND('alle Spiele'!$H10='alle Spiele'!BS10,'alle Spiele'!$J10='alle Spiele'!BT10),Punktsystem!$B$5,IF(OR(AND('alle Spiele'!$H10-'alle Spiele'!$J10&lt;0,'alle Spiele'!BS10-'alle Spiele'!BT10&lt;0),AND('alle Spiele'!$H10-'alle Spiele'!$J10&gt;0,'alle Spiele'!BS10-'alle Spiele'!BT10&gt;0),AND('alle Spiele'!$H10-'alle Spiele'!$J10=0,'alle Spiele'!BS10-'alle Spiele'!BT10=0)),Punktsystem!$B$6,0)))</f>
        <v>0</v>
      </c>
      <c r="BT10" s="222">
        <f>IF(BS10=Punktsystem!$B$6,IF(AND(Punktsystem!$D$9&lt;&gt;"",'alle Spiele'!$H10-'alle Spiele'!$J10='alle Spiele'!BS10-'alle Spiele'!BT10,'alle Spiele'!$H10&lt;&gt;'alle Spiele'!$J10),Punktsystem!$B$9,0)+IF(AND(Punktsystem!$D$11&lt;&gt;"",OR('alle Spiele'!$H10='alle Spiele'!BS10,'alle Spiele'!$J10='alle Spiele'!BT10)),Punktsystem!$B$11,0)+IF(AND(Punktsystem!$D$10&lt;&gt;"",'alle Spiele'!$H10='alle Spiele'!$J10,'alle Spiele'!BS10='alle Spiele'!BT10,ABS('alle Spiele'!$H10-'alle Spiele'!BS10)=1),Punktsystem!$B$10,0),0)</f>
        <v>0</v>
      </c>
      <c r="BU10" s="223">
        <f>IF(BS10=Punktsystem!$B$5,IF(AND(Punktsystem!$I$14&lt;&gt;"",'alle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V10" s="226">
        <f>IF(OR('alle Spiele'!BV10="",'alle Spiele'!BW10="",'alle Spiele'!$K10="x"),0,IF(AND('alle Spiele'!$H10='alle Spiele'!BV10,'alle Spiele'!$J10='alle Spiele'!BW10),Punktsystem!$B$5,IF(OR(AND('alle Spiele'!$H10-'alle Spiele'!$J10&lt;0,'alle Spiele'!BV10-'alle Spiele'!BW10&lt;0),AND('alle Spiele'!$H10-'alle Spiele'!$J10&gt;0,'alle Spiele'!BV10-'alle Spiele'!BW10&gt;0),AND('alle Spiele'!$H10-'alle Spiele'!$J10=0,'alle Spiele'!BV10-'alle Spiele'!BW10=0)),Punktsystem!$B$6,0)))</f>
        <v>0</v>
      </c>
      <c r="BW10" s="222">
        <f>IF(BV10=Punktsystem!$B$6,IF(AND(Punktsystem!$D$9&lt;&gt;"",'alle Spiele'!$H10-'alle Spiele'!$J10='alle Spiele'!BV10-'alle Spiele'!BW10,'alle Spiele'!$H10&lt;&gt;'alle Spiele'!$J10),Punktsystem!$B$9,0)+IF(AND(Punktsystem!$D$11&lt;&gt;"",OR('alle Spiele'!$H10='alle Spiele'!BV10,'alle Spiele'!$J10='alle Spiele'!BW10)),Punktsystem!$B$11,0)+IF(AND(Punktsystem!$D$10&lt;&gt;"",'alle Spiele'!$H10='alle Spiele'!$J10,'alle Spiele'!BV10='alle Spiele'!BW10,ABS('alle Spiele'!$H10-'alle Spiele'!BV10)=1),Punktsystem!$B$10,0),0)</f>
        <v>0</v>
      </c>
      <c r="BX10" s="223">
        <f>IF(BV10=Punktsystem!$B$5,IF(AND(Punktsystem!$I$14&lt;&gt;"",'alle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Y10" s="226">
        <f>IF(OR('alle Spiele'!BY10="",'alle Spiele'!BZ10="",'alle Spiele'!$K10="x"),0,IF(AND('alle Spiele'!$H10='alle Spiele'!BY10,'alle Spiele'!$J10='alle Spiele'!BZ10),Punktsystem!$B$5,IF(OR(AND('alle Spiele'!$H10-'alle Spiele'!$J10&lt;0,'alle Spiele'!BY10-'alle Spiele'!BZ10&lt;0),AND('alle Spiele'!$H10-'alle Spiele'!$J10&gt;0,'alle Spiele'!BY10-'alle Spiele'!BZ10&gt;0),AND('alle Spiele'!$H10-'alle Spiele'!$J10=0,'alle Spiele'!BY10-'alle Spiele'!BZ10=0)),Punktsystem!$B$6,0)))</f>
        <v>0</v>
      </c>
      <c r="BZ10" s="222">
        <f>IF(BY10=Punktsystem!$B$6,IF(AND(Punktsystem!$D$9&lt;&gt;"",'alle Spiele'!$H10-'alle Spiele'!$J10='alle Spiele'!BY10-'alle Spiele'!BZ10,'alle Spiele'!$H10&lt;&gt;'alle Spiele'!$J10),Punktsystem!$B$9,0)+IF(AND(Punktsystem!$D$11&lt;&gt;"",OR('alle Spiele'!$H10='alle Spiele'!BY10,'alle Spiele'!$J10='alle Spiele'!BZ10)),Punktsystem!$B$11,0)+IF(AND(Punktsystem!$D$10&lt;&gt;"",'alle Spiele'!$H10='alle Spiele'!$J10,'alle Spiele'!BY10='alle Spiele'!BZ10,ABS('alle Spiele'!$H10-'alle Spiele'!BY10)=1),Punktsystem!$B$10,0),0)</f>
        <v>0</v>
      </c>
      <c r="CA10" s="223">
        <f>IF(BY10=Punktsystem!$B$5,IF(AND(Punktsystem!$I$14&lt;&gt;"",'alle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B10" s="226">
        <f>IF(OR('alle Spiele'!CB10="",'alle Spiele'!CC10="",'alle Spiele'!$K10="x"),0,IF(AND('alle Spiele'!$H10='alle Spiele'!CB10,'alle Spiele'!$J10='alle Spiele'!CC10),Punktsystem!$B$5,IF(OR(AND('alle Spiele'!$H10-'alle Spiele'!$J10&lt;0,'alle Spiele'!CB10-'alle Spiele'!CC10&lt;0),AND('alle Spiele'!$H10-'alle Spiele'!$J10&gt;0,'alle Spiele'!CB10-'alle Spiele'!CC10&gt;0),AND('alle Spiele'!$H10-'alle Spiele'!$J10=0,'alle Spiele'!CB10-'alle Spiele'!CC10=0)),Punktsystem!$B$6,0)))</f>
        <v>0</v>
      </c>
      <c r="CC10" s="222">
        <f>IF(CB10=Punktsystem!$B$6,IF(AND(Punktsystem!$D$9&lt;&gt;"",'alle Spiele'!$H10-'alle Spiele'!$J10='alle Spiele'!CB10-'alle Spiele'!CC10,'alle Spiele'!$H10&lt;&gt;'alle Spiele'!$J10),Punktsystem!$B$9,0)+IF(AND(Punktsystem!$D$11&lt;&gt;"",OR('alle Spiele'!$H10='alle Spiele'!CB10,'alle Spiele'!$J10='alle Spiele'!CC10)),Punktsystem!$B$11,0)+IF(AND(Punktsystem!$D$10&lt;&gt;"",'alle Spiele'!$H10='alle Spiele'!$J10,'alle Spiele'!CB10='alle Spiele'!CC10,ABS('alle Spiele'!$H10-'alle Spiele'!CB10)=1),Punktsystem!$B$10,0),0)</f>
        <v>0</v>
      </c>
      <c r="CD10" s="223">
        <f>IF(CB10=Punktsystem!$B$5,IF(AND(Punktsystem!$I$14&lt;&gt;"",'alle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E10" s="226">
        <f>IF(OR('alle Spiele'!CE10="",'alle Spiele'!CF10="",'alle Spiele'!$K10="x"),0,IF(AND('alle Spiele'!$H10='alle Spiele'!CE10,'alle Spiele'!$J10='alle Spiele'!CF10),Punktsystem!$B$5,IF(OR(AND('alle Spiele'!$H10-'alle Spiele'!$J10&lt;0,'alle Spiele'!CE10-'alle Spiele'!CF10&lt;0),AND('alle Spiele'!$H10-'alle Spiele'!$J10&gt;0,'alle Spiele'!CE10-'alle Spiele'!CF10&gt;0),AND('alle Spiele'!$H10-'alle Spiele'!$J10=0,'alle Spiele'!CE10-'alle Spiele'!CF10=0)),Punktsystem!$B$6,0)))</f>
        <v>0</v>
      </c>
      <c r="CF10" s="222">
        <f>IF(CE10=Punktsystem!$B$6,IF(AND(Punktsystem!$D$9&lt;&gt;"",'alle Spiele'!$H10-'alle Spiele'!$J10='alle Spiele'!CE10-'alle Spiele'!CF10,'alle Spiele'!$H10&lt;&gt;'alle Spiele'!$J10),Punktsystem!$B$9,0)+IF(AND(Punktsystem!$D$11&lt;&gt;"",OR('alle Spiele'!$H10='alle Spiele'!CE10,'alle Spiele'!$J10='alle Spiele'!CF10)),Punktsystem!$B$11,0)+IF(AND(Punktsystem!$D$10&lt;&gt;"",'alle Spiele'!$H10='alle Spiele'!$J10,'alle Spiele'!CE10='alle Spiele'!CF10,ABS('alle Spiele'!$H10-'alle Spiele'!CE10)=1),Punktsystem!$B$10,0),0)</f>
        <v>0</v>
      </c>
      <c r="CG10" s="223">
        <f>IF(CE10=Punktsystem!$B$5,IF(AND(Punktsystem!$I$14&lt;&gt;"",'alle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H10" s="226">
        <f>IF(OR('alle Spiele'!CH10="",'alle Spiele'!CI10="",'alle Spiele'!$K10="x"),0,IF(AND('alle Spiele'!$H10='alle Spiele'!CH10,'alle Spiele'!$J10='alle Spiele'!CI10),Punktsystem!$B$5,IF(OR(AND('alle Spiele'!$H10-'alle Spiele'!$J10&lt;0,'alle Spiele'!CH10-'alle Spiele'!CI10&lt;0),AND('alle Spiele'!$H10-'alle Spiele'!$J10&gt;0,'alle Spiele'!CH10-'alle Spiele'!CI10&gt;0),AND('alle Spiele'!$H10-'alle Spiele'!$J10=0,'alle Spiele'!CH10-'alle Spiele'!CI10=0)),Punktsystem!$B$6,0)))</f>
        <v>0</v>
      </c>
      <c r="CI10" s="222">
        <f>IF(CH10=Punktsystem!$B$6,IF(AND(Punktsystem!$D$9&lt;&gt;"",'alle Spiele'!$H10-'alle Spiele'!$J10='alle Spiele'!CH10-'alle Spiele'!CI10,'alle Spiele'!$H10&lt;&gt;'alle Spiele'!$J10),Punktsystem!$B$9,0)+IF(AND(Punktsystem!$D$11&lt;&gt;"",OR('alle Spiele'!$H10='alle Spiele'!CH10,'alle Spiele'!$J10='alle Spiele'!CI10)),Punktsystem!$B$11,0)+IF(AND(Punktsystem!$D$10&lt;&gt;"",'alle Spiele'!$H10='alle Spiele'!$J10,'alle Spiele'!CH10='alle Spiele'!CI10,ABS('alle Spiele'!$H10-'alle Spiele'!CH10)=1),Punktsystem!$B$10,0),0)</f>
        <v>0</v>
      </c>
      <c r="CJ10" s="223">
        <f>IF(CH10=Punktsystem!$B$5,IF(AND(Punktsystem!$I$14&lt;&gt;"",'alle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K10" s="226">
        <f>IF(OR('alle Spiele'!CK10="",'alle Spiele'!CL10="",'alle Spiele'!$K10="x"),0,IF(AND('alle Spiele'!$H10='alle Spiele'!CK10,'alle Spiele'!$J10='alle Spiele'!CL10),Punktsystem!$B$5,IF(OR(AND('alle Spiele'!$H10-'alle Spiele'!$J10&lt;0,'alle Spiele'!CK10-'alle Spiele'!CL10&lt;0),AND('alle Spiele'!$H10-'alle Spiele'!$J10&gt;0,'alle Spiele'!CK10-'alle Spiele'!CL10&gt;0),AND('alle Spiele'!$H10-'alle Spiele'!$J10=0,'alle Spiele'!CK10-'alle Spiele'!CL10=0)),Punktsystem!$B$6,0)))</f>
        <v>0</v>
      </c>
      <c r="CL10" s="222">
        <f>IF(CK10=Punktsystem!$B$6,IF(AND(Punktsystem!$D$9&lt;&gt;"",'alle Spiele'!$H10-'alle Spiele'!$J10='alle Spiele'!CK10-'alle Spiele'!CL10,'alle Spiele'!$H10&lt;&gt;'alle Spiele'!$J10),Punktsystem!$B$9,0)+IF(AND(Punktsystem!$D$11&lt;&gt;"",OR('alle Spiele'!$H10='alle Spiele'!CK10,'alle Spiele'!$J10='alle Spiele'!CL10)),Punktsystem!$B$11,0)+IF(AND(Punktsystem!$D$10&lt;&gt;"",'alle Spiele'!$H10='alle Spiele'!$J10,'alle Spiele'!CK10='alle Spiele'!CL10,ABS('alle Spiele'!$H10-'alle Spiele'!CK10)=1),Punktsystem!$B$10,0),0)</f>
        <v>0</v>
      </c>
      <c r="CM10" s="223">
        <f>IF(CK10=Punktsystem!$B$5,IF(AND(Punktsystem!$I$14&lt;&gt;"",'alle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N10" s="226">
        <f>IF(OR('alle Spiele'!CN10="",'alle Spiele'!CO10="",'alle Spiele'!$K10="x"),0,IF(AND('alle Spiele'!$H10='alle Spiele'!CN10,'alle Spiele'!$J10='alle Spiele'!CO10),Punktsystem!$B$5,IF(OR(AND('alle Spiele'!$H10-'alle Spiele'!$J10&lt;0,'alle Spiele'!CN10-'alle Spiele'!CO10&lt;0),AND('alle Spiele'!$H10-'alle Spiele'!$J10&gt;0,'alle Spiele'!CN10-'alle Spiele'!CO10&gt;0),AND('alle Spiele'!$H10-'alle Spiele'!$J10=0,'alle Spiele'!CN10-'alle Spiele'!CO10=0)),Punktsystem!$B$6,0)))</f>
        <v>0</v>
      </c>
      <c r="CO10" s="222">
        <f>IF(CN10=Punktsystem!$B$6,IF(AND(Punktsystem!$D$9&lt;&gt;"",'alle Spiele'!$H10-'alle Spiele'!$J10='alle Spiele'!CN10-'alle Spiele'!CO10,'alle Spiele'!$H10&lt;&gt;'alle Spiele'!$J10),Punktsystem!$B$9,0)+IF(AND(Punktsystem!$D$11&lt;&gt;"",OR('alle Spiele'!$H10='alle Spiele'!CN10,'alle Spiele'!$J10='alle Spiele'!CO10)),Punktsystem!$B$11,0)+IF(AND(Punktsystem!$D$10&lt;&gt;"",'alle Spiele'!$H10='alle Spiele'!$J10,'alle Spiele'!CN10='alle Spiele'!CO10,ABS('alle Spiele'!$H10-'alle Spiele'!CN10)=1),Punktsystem!$B$10,0),0)</f>
        <v>0</v>
      </c>
      <c r="CP10" s="223">
        <f>IF(CN10=Punktsystem!$B$5,IF(AND(Punktsystem!$I$14&lt;&gt;"",'alle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Q10" s="226">
        <f>IF(OR('alle Spiele'!CQ10="",'alle Spiele'!CR10="",'alle Spiele'!$K10="x"),0,IF(AND('alle Spiele'!$H10='alle Spiele'!CQ10,'alle Spiele'!$J10='alle Spiele'!CR10),Punktsystem!$B$5,IF(OR(AND('alle Spiele'!$H10-'alle Spiele'!$J10&lt;0,'alle Spiele'!CQ10-'alle Spiele'!CR10&lt;0),AND('alle Spiele'!$H10-'alle Spiele'!$J10&gt;0,'alle Spiele'!CQ10-'alle Spiele'!CR10&gt;0),AND('alle Spiele'!$H10-'alle Spiele'!$J10=0,'alle Spiele'!CQ10-'alle Spiele'!CR10=0)),Punktsystem!$B$6,0)))</f>
        <v>0</v>
      </c>
      <c r="CR10" s="222">
        <f>IF(CQ10=Punktsystem!$B$6,IF(AND(Punktsystem!$D$9&lt;&gt;"",'alle Spiele'!$H10-'alle Spiele'!$J10='alle Spiele'!CQ10-'alle Spiele'!CR10,'alle Spiele'!$H10&lt;&gt;'alle Spiele'!$J10),Punktsystem!$B$9,0)+IF(AND(Punktsystem!$D$11&lt;&gt;"",OR('alle Spiele'!$H10='alle Spiele'!CQ10,'alle Spiele'!$J10='alle Spiele'!CR10)),Punktsystem!$B$11,0)+IF(AND(Punktsystem!$D$10&lt;&gt;"",'alle Spiele'!$H10='alle Spiele'!$J10,'alle Spiele'!CQ10='alle Spiele'!CR10,ABS('alle Spiele'!$H10-'alle Spiele'!CQ10)=1),Punktsystem!$B$10,0),0)</f>
        <v>0</v>
      </c>
      <c r="CS10" s="223">
        <f>IF(CQ10=Punktsystem!$B$5,IF(AND(Punktsystem!$I$14&lt;&gt;"",'alle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T10" s="226">
        <f>IF(OR('alle Spiele'!CT10="",'alle Spiele'!CU10="",'alle Spiele'!$K10="x"),0,IF(AND('alle Spiele'!$H10='alle Spiele'!CT10,'alle Spiele'!$J10='alle Spiele'!CU10),Punktsystem!$B$5,IF(OR(AND('alle Spiele'!$H10-'alle Spiele'!$J10&lt;0,'alle Spiele'!CT10-'alle Spiele'!CU10&lt;0),AND('alle Spiele'!$H10-'alle Spiele'!$J10&gt;0,'alle Spiele'!CT10-'alle Spiele'!CU10&gt;0),AND('alle Spiele'!$H10-'alle Spiele'!$J10=0,'alle Spiele'!CT10-'alle Spiele'!CU10=0)),Punktsystem!$B$6,0)))</f>
        <v>0</v>
      </c>
      <c r="CU10" s="222">
        <f>IF(CT10=Punktsystem!$B$6,IF(AND(Punktsystem!$D$9&lt;&gt;"",'alle Spiele'!$H10-'alle Spiele'!$J10='alle Spiele'!CT10-'alle Spiele'!CU10,'alle Spiele'!$H10&lt;&gt;'alle Spiele'!$J10),Punktsystem!$B$9,0)+IF(AND(Punktsystem!$D$11&lt;&gt;"",OR('alle Spiele'!$H10='alle Spiele'!CT10,'alle Spiele'!$J10='alle Spiele'!CU10)),Punktsystem!$B$11,0)+IF(AND(Punktsystem!$D$10&lt;&gt;"",'alle Spiele'!$H10='alle Spiele'!$J10,'alle Spiele'!CT10='alle Spiele'!CU10,ABS('alle Spiele'!$H10-'alle Spiele'!CT10)=1),Punktsystem!$B$10,0),0)</f>
        <v>0</v>
      </c>
      <c r="CV10" s="223">
        <f>IF(CT10=Punktsystem!$B$5,IF(AND(Punktsystem!$I$14&lt;&gt;"",'alle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W10" s="226">
        <f>IF(OR('alle Spiele'!CW10="",'alle Spiele'!CX10="",'alle Spiele'!$K10="x"),0,IF(AND('alle Spiele'!$H10='alle Spiele'!CW10,'alle Spiele'!$J10='alle Spiele'!CX10),Punktsystem!$B$5,IF(OR(AND('alle Spiele'!$H10-'alle Spiele'!$J10&lt;0,'alle Spiele'!CW10-'alle Spiele'!CX10&lt;0),AND('alle Spiele'!$H10-'alle Spiele'!$J10&gt;0,'alle Spiele'!CW10-'alle Spiele'!CX10&gt;0),AND('alle Spiele'!$H10-'alle Spiele'!$J10=0,'alle Spiele'!CW10-'alle Spiele'!CX10=0)),Punktsystem!$B$6,0)))</f>
        <v>0</v>
      </c>
      <c r="CX10" s="222">
        <f>IF(CW10=Punktsystem!$B$6,IF(AND(Punktsystem!$D$9&lt;&gt;"",'alle Spiele'!$H10-'alle Spiele'!$J10='alle Spiele'!CW10-'alle Spiele'!CX10,'alle Spiele'!$H10&lt;&gt;'alle Spiele'!$J10),Punktsystem!$B$9,0)+IF(AND(Punktsystem!$D$11&lt;&gt;"",OR('alle Spiele'!$H10='alle Spiele'!CW10,'alle Spiele'!$J10='alle Spiele'!CX10)),Punktsystem!$B$11,0)+IF(AND(Punktsystem!$D$10&lt;&gt;"",'alle Spiele'!$H10='alle Spiele'!$J10,'alle Spiele'!CW10='alle Spiele'!CX10,ABS('alle Spiele'!$H10-'alle Spiele'!CW10)=1),Punktsystem!$B$10,0),0)</f>
        <v>0</v>
      </c>
      <c r="CY10" s="223">
        <f>IF(CW10=Punktsystem!$B$5,IF(AND(Punktsystem!$I$14&lt;&gt;"",'alle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Z10" s="226">
        <f>IF(OR('alle Spiele'!CZ10="",'alle Spiele'!DA10="",'alle Spiele'!$K10="x"),0,IF(AND('alle Spiele'!$H10='alle Spiele'!CZ10,'alle Spiele'!$J10='alle Spiele'!DA10),Punktsystem!$B$5,IF(OR(AND('alle Spiele'!$H10-'alle Spiele'!$J10&lt;0,'alle Spiele'!CZ10-'alle Spiele'!DA10&lt;0),AND('alle Spiele'!$H10-'alle Spiele'!$J10&gt;0,'alle Spiele'!CZ10-'alle Spiele'!DA10&gt;0),AND('alle Spiele'!$H10-'alle Spiele'!$J10=0,'alle Spiele'!CZ10-'alle Spiele'!DA10=0)),Punktsystem!$B$6,0)))</f>
        <v>0</v>
      </c>
      <c r="DA10" s="222">
        <f>IF(CZ10=Punktsystem!$B$6,IF(AND(Punktsystem!$D$9&lt;&gt;"",'alle Spiele'!$H10-'alle Spiele'!$J10='alle Spiele'!CZ10-'alle Spiele'!DA10,'alle Spiele'!$H10&lt;&gt;'alle Spiele'!$J10),Punktsystem!$B$9,0)+IF(AND(Punktsystem!$D$11&lt;&gt;"",OR('alle Spiele'!$H10='alle Spiele'!CZ10,'alle Spiele'!$J10='alle Spiele'!DA10)),Punktsystem!$B$11,0)+IF(AND(Punktsystem!$D$10&lt;&gt;"",'alle Spiele'!$H10='alle Spiele'!$J10,'alle Spiele'!CZ10='alle Spiele'!DA10,ABS('alle Spiele'!$H10-'alle Spiele'!CZ10)=1),Punktsystem!$B$10,0),0)</f>
        <v>0</v>
      </c>
      <c r="DB10" s="223">
        <f>IF(CZ10=Punktsystem!$B$5,IF(AND(Punktsystem!$I$14&lt;&gt;"",'alle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C10" s="226">
        <f>IF(OR('alle Spiele'!DC10="",'alle Spiele'!DD10="",'alle Spiele'!$K10="x"),0,IF(AND('alle Spiele'!$H10='alle Spiele'!DC10,'alle Spiele'!$J10='alle Spiele'!DD10),Punktsystem!$B$5,IF(OR(AND('alle Spiele'!$H10-'alle Spiele'!$J10&lt;0,'alle Spiele'!DC10-'alle Spiele'!DD10&lt;0),AND('alle Spiele'!$H10-'alle Spiele'!$J10&gt;0,'alle Spiele'!DC10-'alle Spiele'!DD10&gt;0),AND('alle Spiele'!$H10-'alle Spiele'!$J10=0,'alle Spiele'!DC10-'alle Spiele'!DD10=0)),Punktsystem!$B$6,0)))</f>
        <v>0</v>
      </c>
      <c r="DD10" s="222">
        <f>IF(DC10=Punktsystem!$B$6,IF(AND(Punktsystem!$D$9&lt;&gt;"",'alle Spiele'!$H10-'alle Spiele'!$J10='alle Spiele'!DC10-'alle Spiele'!DD10,'alle Spiele'!$H10&lt;&gt;'alle Spiele'!$J10),Punktsystem!$B$9,0)+IF(AND(Punktsystem!$D$11&lt;&gt;"",OR('alle Spiele'!$H10='alle Spiele'!DC10,'alle Spiele'!$J10='alle Spiele'!DD10)),Punktsystem!$B$11,0)+IF(AND(Punktsystem!$D$10&lt;&gt;"",'alle Spiele'!$H10='alle Spiele'!$J10,'alle Spiele'!DC10='alle Spiele'!DD10,ABS('alle Spiele'!$H10-'alle Spiele'!DC10)=1),Punktsystem!$B$10,0),0)</f>
        <v>0</v>
      </c>
      <c r="DE10" s="223">
        <f>IF(DC10=Punktsystem!$B$5,IF(AND(Punktsystem!$I$14&lt;&gt;"",'alle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F10" s="226">
        <f>IF(OR('alle Spiele'!DF10="",'alle Spiele'!DG10="",'alle Spiele'!$K10="x"),0,IF(AND('alle Spiele'!$H10='alle Spiele'!DF10,'alle Spiele'!$J10='alle Spiele'!DG10),Punktsystem!$B$5,IF(OR(AND('alle Spiele'!$H10-'alle Spiele'!$J10&lt;0,'alle Spiele'!DF10-'alle Spiele'!DG10&lt;0),AND('alle Spiele'!$H10-'alle Spiele'!$J10&gt;0,'alle Spiele'!DF10-'alle Spiele'!DG10&gt;0),AND('alle Spiele'!$H10-'alle Spiele'!$J10=0,'alle Spiele'!DF10-'alle Spiele'!DG10=0)),Punktsystem!$B$6,0)))</f>
        <v>0</v>
      </c>
      <c r="DG10" s="222">
        <f>IF(DF10=Punktsystem!$B$6,IF(AND(Punktsystem!$D$9&lt;&gt;"",'alle Spiele'!$H10-'alle Spiele'!$J10='alle Spiele'!DF10-'alle Spiele'!DG10,'alle Spiele'!$H10&lt;&gt;'alle Spiele'!$J10),Punktsystem!$B$9,0)+IF(AND(Punktsystem!$D$11&lt;&gt;"",OR('alle Spiele'!$H10='alle Spiele'!DF10,'alle Spiele'!$J10='alle Spiele'!DG10)),Punktsystem!$B$11,0)+IF(AND(Punktsystem!$D$10&lt;&gt;"",'alle Spiele'!$H10='alle Spiele'!$J10,'alle Spiele'!DF10='alle Spiele'!DG10,ABS('alle Spiele'!$H10-'alle Spiele'!DF10)=1),Punktsystem!$B$10,0),0)</f>
        <v>0</v>
      </c>
      <c r="DH10" s="223">
        <f>IF(DF10=Punktsystem!$B$5,IF(AND(Punktsystem!$I$14&lt;&gt;"",'alle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I10" s="226">
        <f>IF(OR('alle Spiele'!DI10="",'alle Spiele'!DJ10="",'alle Spiele'!$K10="x"),0,IF(AND('alle Spiele'!$H10='alle Spiele'!DI10,'alle Spiele'!$J10='alle Spiele'!DJ10),Punktsystem!$B$5,IF(OR(AND('alle Spiele'!$H10-'alle Spiele'!$J10&lt;0,'alle Spiele'!DI10-'alle Spiele'!DJ10&lt;0),AND('alle Spiele'!$H10-'alle Spiele'!$J10&gt;0,'alle Spiele'!DI10-'alle Spiele'!DJ10&gt;0),AND('alle Spiele'!$H10-'alle Spiele'!$J10=0,'alle Spiele'!DI10-'alle Spiele'!DJ10=0)),Punktsystem!$B$6,0)))</f>
        <v>0</v>
      </c>
      <c r="DJ10" s="222">
        <f>IF(DI10=Punktsystem!$B$6,IF(AND(Punktsystem!$D$9&lt;&gt;"",'alle Spiele'!$H10-'alle Spiele'!$J10='alle Spiele'!DI10-'alle Spiele'!DJ10,'alle Spiele'!$H10&lt;&gt;'alle Spiele'!$J10),Punktsystem!$B$9,0)+IF(AND(Punktsystem!$D$11&lt;&gt;"",OR('alle Spiele'!$H10='alle Spiele'!DI10,'alle Spiele'!$J10='alle Spiele'!DJ10)),Punktsystem!$B$11,0)+IF(AND(Punktsystem!$D$10&lt;&gt;"",'alle Spiele'!$H10='alle Spiele'!$J10,'alle Spiele'!DI10='alle Spiele'!DJ10,ABS('alle Spiele'!$H10-'alle Spiele'!DI10)=1),Punktsystem!$B$10,0),0)</f>
        <v>0</v>
      </c>
      <c r="DK10" s="223">
        <f>IF(DI10=Punktsystem!$B$5,IF(AND(Punktsystem!$I$14&lt;&gt;"",'alle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L10" s="226">
        <f>IF(OR('alle Spiele'!DL10="",'alle Spiele'!DM10="",'alle Spiele'!$K10="x"),0,IF(AND('alle Spiele'!$H10='alle Spiele'!DL10,'alle Spiele'!$J10='alle Spiele'!DM10),Punktsystem!$B$5,IF(OR(AND('alle Spiele'!$H10-'alle Spiele'!$J10&lt;0,'alle Spiele'!DL10-'alle Spiele'!DM10&lt;0),AND('alle Spiele'!$H10-'alle Spiele'!$J10&gt;0,'alle Spiele'!DL10-'alle Spiele'!DM10&gt;0),AND('alle Spiele'!$H10-'alle Spiele'!$J10=0,'alle Spiele'!DL10-'alle Spiele'!DM10=0)),Punktsystem!$B$6,0)))</f>
        <v>0</v>
      </c>
      <c r="DM10" s="222">
        <f>IF(DL10=Punktsystem!$B$6,IF(AND(Punktsystem!$D$9&lt;&gt;"",'alle Spiele'!$H10-'alle Spiele'!$J10='alle Spiele'!DL10-'alle Spiele'!DM10,'alle Spiele'!$H10&lt;&gt;'alle Spiele'!$J10),Punktsystem!$B$9,0)+IF(AND(Punktsystem!$D$11&lt;&gt;"",OR('alle Spiele'!$H10='alle Spiele'!DL10,'alle Spiele'!$J10='alle Spiele'!DM10)),Punktsystem!$B$11,0)+IF(AND(Punktsystem!$D$10&lt;&gt;"",'alle Spiele'!$H10='alle Spiele'!$J10,'alle Spiele'!DL10='alle Spiele'!DM10,ABS('alle Spiele'!$H10-'alle Spiele'!DL10)=1),Punktsystem!$B$10,0),0)</f>
        <v>0</v>
      </c>
      <c r="DN10" s="223">
        <f>IF(DL10=Punktsystem!$B$5,IF(AND(Punktsystem!$I$14&lt;&gt;"",'alle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O10" s="226">
        <f>IF(OR('alle Spiele'!DO10="",'alle Spiele'!DP10="",'alle Spiele'!$K10="x"),0,IF(AND('alle Spiele'!$H10='alle Spiele'!DO10,'alle Spiele'!$J10='alle Spiele'!DP10),Punktsystem!$B$5,IF(OR(AND('alle Spiele'!$H10-'alle Spiele'!$J10&lt;0,'alle Spiele'!DO10-'alle Spiele'!DP10&lt;0),AND('alle Spiele'!$H10-'alle Spiele'!$J10&gt;0,'alle Spiele'!DO10-'alle Spiele'!DP10&gt;0),AND('alle Spiele'!$H10-'alle Spiele'!$J10=0,'alle Spiele'!DO10-'alle Spiele'!DP10=0)),Punktsystem!$B$6,0)))</f>
        <v>0</v>
      </c>
      <c r="DP10" s="222">
        <f>IF(DO10=Punktsystem!$B$6,IF(AND(Punktsystem!$D$9&lt;&gt;"",'alle Spiele'!$H10-'alle Spiele'!$J10='alle Spiele'!DO10-'alle Spiele'!DP10,'alle Spiele'!$H10&lt;&gt;'alle Spiele'!$J10),Punktsystem!$B$9,0)+IF(AND(Punktsystem!$D$11&lt;&gt;"",OR('alle Spiele'!$H10='alle Spiele'!DO10,'alle Spiele'!$J10='alle Spiele'!DP10)),Punktsystem!$B$11,0)+IF(AND(Punktsystem!$D$10&lt;&gt;"",'alle Spiele'!$H10='alle Spiele'!$J10,'alle Spiele'!DO10='alle Spiele'!DP10,ABS('alle Spiele'!$H10-'alle Spiele'!DO10)=1),Punktsystem!$B$10,0),0)</f>
        <v>0</v>
      </c>
      <c r="DQ10" s="223">
        <f>IF(DO10=Punktsystem!$B$5,IF(AND(Punktsystem!$I$14&lt;&gt;"",'alle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R10" s="226">
        <f>IF(OR('alle Spiele'!DR10="",'alle Spiele'!DS10="",'alle Spiele'!$K10="x"),0,IF(AND('alle Spiele'!$H10='alle Spiele'!DR10,'alle Spiele'!$J10='alle Spiele'!DS10),Punktsystem!$B$5,IF(OR(AND('alle Spiele'!$H10-'alle Spiele'!$J10&lt;0,'alle Spiele'!DR10-'alle Spiele'!DS10&lt;0),AND('alle Spiele'!$H10-'alle Spiele'!$J10&gt;0,'alle Spiele'!DR10-'alle Spiele'!DS10&gt;0),AND('alle Spiele'!$H10-'alle Spiele'!$J10=0,'alle Spiele'!DR10-'alle Spiele'!DS10=0)),Punktsystem!$B$6,0)))</f>
        <v>0</v>
      </c>
      <c r="DS10" s="222">
        <f>IF(DR10=Punktsystem!$B$6,IF(AND(Punktsystem!$D$9&lt;&gt;"",'alle Spiele'!$H10-'alle Spiele'!$J10='alle Spiele'!DR10-'alle Spiele'!DS10,'alle Spiele'!$H10&lt;&gt;'alle Spiele'!$J10),Punktsystem!$B$9,0)+IF(AND(Punktsystem!$D$11&lt;&gt;"",OR('alle Spiele'!$H10='alle Spiele'!DR10,'alle Spiele'!$J10='alle Spiele'!DS10)),Punktsystem!$B$11,0)+IF(AND(Punktsystem!$D$10&lt;&gt;"",'alle Spiele'!$H10='alle Spiele'!$J10,'alle Spiele'!DR10='alle Spiele'!DS10,ABS('alle Spiele'!$H10-'alle Spiele'!DR10)=1),Punktsystem!$B$10,0),0)</f>
        <v>0</v>
      </c>
      <c r="DT10" s="223">
        <f>IF(DR10=Punktsystem!$B$5,IF(AND(Punktsystem!$I$14&lt;&gt;"",'alle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U10" s="226">
        <f>IF(OR('alle Spiele'!DU10="",'alle Spiele'!DV10="",'alle Spiele'!$K10="x"),0,IF(AND('alle Spiele'!$H10='alle Spiele'!DU10,'alle Spiele'!$J10='alle Spiele'!DV10),Punktsystem!$B$5,IF(OR(AND('alle Spiele'!$H10-'alle Spiele'!$J10&lt;0,'alle Spiele'!DU10-'alle Spiele'!DV10&lt;0),AND('alle Spiele'!$H10-'alle Spiele'!$J10&gt;0,'alle Spiele'!DU10-'alle Spiele'!DV10&gt;0),AND('alle Spiele'!$H10-'alle Spiele'!$J10=0,'alle Spiele'!DU10-'alle Spiele'!DV10=0)),Punktsystem!$B$6,0)))</f>
        <v>0</v>
      </c>
      <c r="DV10" s="222">
        <f>IF(DU10=Punktsystem!$B$6,IF(AND(Punktsystem!$D$9&lt;&gt;"",'alle Spiele'!$H10-'alle Spiele'!$J10='alle Spiele'!DU10-'alle Spiele'!DV10,'alle Spiele'!$H10&lt;&gt;'alle Spiele'!$J10),Punktsystem!$B$9,0)+IF(AND(Punktsystem!$D$11&lt;&gt;"",OR('alle Spiele'!$H10='alle Spiele'!DU10,'alle Spiele'!$J10='alle Spiele'!DV10)),Punktsystem!$B$11,0)+IF(AND(Punktsystem!$D$10&lt;&gt;"",'alle Spiele'!$H10='alle Spiele'!$J10,'alle Spiele'!DU10='alle Spiele'!DV10,ABS('alle Spiele'!$H10-'alle Spiele'!DU10)=1),Punktsystem!$B$10,0),0)</f>
        <v>0</v>
      </c>
      <c r="DW10" s="223">
        <f>IF(DU10=Punktsystem!$B$5,IF(AND(Punktsystem!$I$14&lt;&gt;"",'alle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X10" s="226">
        <f>IF(OR('alle Spiele'!DX10="",'alle Spiele'!DY10="",'alle Spiele'!$K10="x"),0,IF(AND('alle Spiele'!$H10='alle Spiele'!DX10,'alle Spiele'!$J10='alle Spiele'!DY10),Punktsystem!$B$5,IF(OR(AND('alle Spiele'!$H10-'alle Spiele'!$J10&lt;0,'alle Spiele'!DX10-'alle Spiele'!DY10&lt;0),AND('alle Spiele'!$H10-'alle Spiele'!$J10&gt;0,'alle Spiele'!DX10-'alle Spiele'!DY10&gt;0),AND('alle Spiele'!$H10-'alle Spiele'!$J10=0,'alle Spiele'!DX10-'alle Spiele'!DY10=0)),Punktsystem!$B$6,0)))</f>
        <v>0</v>
      </c>
      <c r="DY10" s="222">
        <f>IF(DX10=Punktsystem!$B$6,IF(AND(Punktsystem!$D$9&lt;&gt;"",'alle Spiele'!$H10-'alle Spiele'!$J10='alle Spiele'!DX10-'alle Spiele'!DY10,'alle Spiele'!$H10&lt;&gt;'alle Spiele'!$J10),Punktsystem!$B$9,0)+IF(AND(Punktsystem!$D$11&lt;&gt;"",OR('alle Spiele'!$H10='alle Spiele'!DX10,'alle Spiele'!$J10='alle Spiele'!DY10)),Punktsystem!$B$11,0)+IF(AND(Punktsystem!$D$10&lt;&gt;"",'alle Spiele'!$H10='alle Spiele'!$J10,'alle Spiele'!DX10='alle Spiele'!DY10,ABS('alle Spiele'!$H10-'alle Spiele'!DX10)=1),Punktsystem!$B$10,0),0)</f>
        <v>0</v>
      </c>
      <c r="DZ10" s="223">
        <f>IF(DX10=Punktsystem!$B$5,IF(AND(Punktsystem!$I$14&lt;&gt;"",'alle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A10" s="226">
        <f>IF(OR('alle Spiele'!EA10="",'alle Spiele'!EB10="",'alle Spiele'!$K10="x"),0,IF(AND('alle Spiele'!$H10='alle Spiele'!EA10,'alle Spiele'!$J10='alle Spiele'!EB10),Punktsystem!$B$5,IF(OR(AND('alle Spiele'!$H10-'alle Spiele'!$J10&lt;0,'alle Spiele'!EA10-'alle Spiele'!EB10&lt;0),AND('alle Spiele'!$H10-'alle Spiele'!$J10&gt;0,'alle Spiele'!EA10-'alle Spiele'!EB10&gt;0),AND('alle Spiele'!$H10-'alle Spiele'!$J10=0,'alle Spiele'!EA10-'alle Spiele'!EB10=0)),Punktsystem!$B$6,0)))</f>
        <v>0</v>
      </c>
      <c r="EB10" s="222">
        <f>IF(EA10=Punktsystem!$B$6,IF(AND(Punktsystem!$D$9&lt;&gt;"",'alle Spiele'!$H10-'alle Spiele'!$J10='alle Spiele'!EA10-'alle Spiele'!EB10,'alle Spiele'!$H10&lt;&gt;'alle Spiele'!$J10),Punktsystem!$B$9,0)+IF(AND(Punktsystem!$D$11&lt;&gt;"",OR('alle Spiele'!$H10='alle Spiele'!EA10,'alle Spiele'!$J10='alle Spiele'!EB10)),Punktsystem!$B$11,0)+IF(AND(Punktsystem!$D$10&lt;&gt;"",'alle Spiele'!$H10='alle Spiele'!$J10,'alle Spiele'!EA10='alle Spiele'!EB10,ABS('alle Spiele'!$H10-'alle Spiele'!EA10)=1),Punktsystem!$B$10,0),0)</f>
        <v>0</v>
      </c>
      <c r="EC10" s="223">
        <f>IF(EA10=Punktsystem!$B$5,IF(AND(Punktsystem!$I$14&lt;&gt;"",'alle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D10" s="226">
        <f>IF(OR('alle Spiele'!ED10="",'alle Spiele'!EE10="",'alle Spiele'!$K10="x"),0,IF(AND('alle Spiele'!$H10='alle Spiele'!ED10,'alle Spiele'!$J10='alle Spiele'!EE10),Punktsystem!$B$5,IF(OR(AND('alle Spiele'!$H10-'alle Spiele'!$J10&lt;0,'alle Spiele'!ED10-'alle Spiele'!EE10&lt;0),AND('alle Spiele'!$H10-'alle Spiele'!$J10&gt;0,'alle Spiele'!ED10-'alle Spiele'!EE10&gt;0),AND('alle Spiele'!$H10-'alle Spiele'!$J10=0,'alle Spiele'!ED10-'alle Spiele'!EE10=0)),Punktsystem!$B$6,0)))</f>
        <v>0</v>
      </c>
      <c r="EE10" s="222">
        <f>IF(ED10=Punktsystem!$B$6,IF(AND(Punktsystem!$D$9&lt;&gt;"",'alle Spiele'!$H10-'alle Spiele'!$J10='alle Spiele'!ED10-'alle Spiele'!EE10,'alle Spiele'!$H10&lt;&gt;'alle Spiele'!$J10),Punktsystem!$B$9,0)+IF(AND(Punktsystem!$D$11&lt;&gt;"",OR('alle Spiele'!$H10='alle Spiele'!ED10,'alle Spiele'!$J10='alle Spiele'!EE10)),Punktsystem!$B$11,0)+IF(AND(Punktsystem!$D$10&lt;&gt;"",'alle Spiele'!$H10='alle Spiele'!$J10,'alle Spiele'!ED10='alle Spiele'!EE10,ABS('alle Spiele'!$H10-'alle Spiele'!ED10)=1),Punktsystem!$B$10,0),0)</f>
        <v>0</v>
      </c>
      <c r="EF10" s="223">
        <f>IF(ED10=Punktsystem!$B$5,IF(AND(Punktsystem!$I$14&lt;&gt;"",'alle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G10" s="226">
        <f>IF(OR('alle Spiele'!EG10="",'alle Spiele'!EH10="",'alle Spiele'!$K10="x"),0,IF(AND('alle Spiele'!$H10='alle Spiele'!EG10,'alle Spiele'!$J10='alle Spiele'!EH10),Punktsystem!$B$5,IF(OR(AND('alle Spiele'!$H10-'alle Spiele'!$J10&lt;0,'alle Spiele'!EG10-'alle Spiele'!EH10&lt;0),AND('alle Spiele'!$H10-'alle Spiele'!$J10&gt;0,'alle Spiele'!EG10-'alle Spiele'!EH10&gt;0),AND('alle Spiele'!$H10-'alle Spiele'!$J10=0,'alle Spiele'!EG10-'alle Spiele'!EH10=0)),Punktsystem!$B$6,0)))</f>
        <v>0</v>
      </c>
      <c r="EH10" s="222">
        <f>IF(EG10=Punktsystem!$B$6,IF(AND(Punktsystem!$D$9&lt;&gt;"",'alle Spiele'!$H10-'alle Spiele'!$J10='alle Spiele'!EG10-'alle Spiele'!EH10,'alle Spiele'!$H10&lt;&gt;'alle Spiele'!$J10),Punktsystem!$B$9,0)+IF(AND(Punktsystem!$D$11&lt;&gt;"",OR('alle Spiele'!$H10='alle Spiele'!EG10,'alle Spiele'!$J10='alle Spiele'!EH10)),Punktsystem!$B$11,0)+IF(AND(Punktsystem!$D$10&lt;&gt;"",'alle Spiele'!$H10='alle Spiele'!$J10,'alle Spiele'!EG10='alle Spiele'!EH10,ABS('alle Spiele'!$H10-'alle Spiele'!EG10)=1),Punktsystem!$B$10,0),0)</f>
        <v>0</v>
      </c>
      <c r="EI10" s="223">
        <f>IF(EG10=Punktsystem!$B$5,IF(AND(Punktsystem!$I$14&lt;&gt;"",'alle Spiele'!$H10+'alle Spiele'!$J10&gt;Punktsystem!$D$14),('alle Spiele'!$H10+'alle Spiele'!$J10-Punktsystem!$D$14)*Punktsystem!$F$14,0)+IF(AND(Punktsystem!$I$15&lt;&gt;"",ABS('alle Spiele'!$H10-'alle Spiele'!$J10)&gt;Punktsystem!$D$15),(ABS('alle Spiele'!$H10-'alle Spiele'!$J10)-Punktsystem!$D$15)*Punktsystem!$F$15,0),0)</f>
        <v>0</v>
      </c>
    </row>
    <row r="11" spans="1:139">
      <c r="A11"/>
      <c r="B11"/>
      <c r="C11"/>
      <c r="D11"/>
      <c r="E11"/>
      <c r="F11"/>
      <c r="G11"/>
      <c r="H11"/>
      <c r="J11"/>
      <c r="K11"/>
      <c r="L11"/>
      <c r="M11"/>
      <c r="N11"/>
      <c r="O11"/>
      <c r="P11"/>
      <c r="Q11"/>
      <c r="T11" s="226">
        <f>IF(OR('alle Spiele'!T11="",'alle Spiele'!U11="",'alle Spiele'!$K11="x"),0,IF(AND('alle Spiele'!$H11='alle Spiele'!T11,'alle Spiele'!$J11='alle Spiele'!U11),Punktsystem!$B$5,IF(OR(AND('alle Spiele'!$H11-'alle Spiele'!$J11&lt;0,'alle Spiele'!T11-'alle Spiele'!U11&lt;0),AND('alle Spiele'!$H11-'alle Spiele'!$J11&gt;0,'alle Spiele'!T11-'alle Spiele'!U11&gt;0),AND('alle Spiele'!$H11-'alle Spiele'!$J11=0,'alle Spiele'!T11-'alle Spiele'!U11=0)),Punktsystem!$B$6,0)))</f>
        <v>1</v>
      </c>
      <c r="U11" s="222">
        <f>IF(T11=Punktsystem!$B$6,IF(AND(Punktsystem!$D$9&lt;&gt;"",'alle Spiele'!$H11-'alle Spiele'!$J11='alle Spiele'!T11-'alle Spiele'!U11,'alle Spiele'!$H11&lt;&gt;'alle Spiele'!$J11),Punktsystem!$B$9,0)+IF(AND(Punktsystem!$D$11&lt;&gt;"",OR('alle Spiele'!$H11='alle Spiele'!T11,'alle Spiele'!$J11='alle Spiele'!U11)),Punktsystem!$B$11,0)+IF(AND(Punktsystem!$D$10&lt;&gt;"",'alle Spiele'!$H11='alle Spiele'!$J11,'alle Spiele'!T11='alle Spiele'!U11,ABS('alle Spiele'!$H11-'alle Spiele'!T11)=1),Punktsystem!$B$10,0),0)</f>
        <v>0.5</v>
      </c>
      <c r="V11" s="223">
        <f>IF(T11=Punktsystem!$B$5,IF(AND(Punktsystem!$I$14&lt;&gt;"",'alle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W11" s="226">
        <f>IF(OR('alle Spiele'!W11="",'alle Spiele'!X11="",'alle Spiele'!$K11="x"),0,IF(AND('alle Spiele'!$H11='alle Spiele'!W11,'alle Spiele'!$J11='alle Spiele'!X11),Punktsystem!$B$5,IF(OR(AND('alle Spiele'!$H11-'alle Spiele'!$J11&lt;0,'alle Spiele'!W11-'alle Spiele'!X11&lt;0),AND('alle Spiele'!$H11-'alle Spiele'!$J11&gt;0,'alle Spiele'!W11-'alle Spiele'!X11&gt;0),AND('alle Spiele'!$H11-'alle Spiele'!$J11=0,'alle Spiele'!W11-'alle Spiele'!X11=0)),Punktsystem!$B$6,0)))</f>
        <v>0</v>
      </c>
      <c r="X11" s="222">
        <f>IF(W11=Punktsystem!$B$6,IF(AND(Punktsystem!$D$9&lt;&gt;"",'alle Spiele'!$H11-'alle Spiele'!$J11='alle Spiele'!W11-'alle Spiele'!X11,'alle Spiele'!$H11&lt;&gt;'alle Spiele'!$J11),Punktsystem!$B$9,0)+IF(AND(Punktsystem!$D$11&lt;&gt;"",OR('alle Spiele'!$H11='alle Spiele'!W11,'alle Spiele'!$J11='alle Spiele'!X11)),Punktsystem!$B$11,0)+IF(AND(Punktsystem!$D$10&lt;&gt;"",'alle Spiele'!$H11='alle Spiele'!$J11,'alle Spiele'!W11='alle Spiele'!X11,ABS('alle Spiele'!$H11-'alle Spiele'!W11)=1),Punktsystem!$B$10,0),0)</f>
        <v>0</v>
      </c>
      <c r="Y11" s="223">
        <f>IF(W11=Punktsystem!$B$5,IF(AND(Punktsystem!$I$14&lt;&gt;"",'alle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Z11" s="226">
        <f>IF(OR('alle Spiele'!Z11="",'alle Spiele'!AA11="",'alle Spiele'!$K11="x"),0,IF(AND('alle Spiele'!$H11='alle Spiele'!Z11,'alle Spiele'!$J11='alle Spiele'!AA11),Punktsystem!$B$5,IF(OR(AND('alle Spiele'!$H11-'alle Spiele'!$J11&lt;0,'alle Spiele'!Z11-'alle Spiele'!AA11&lt;0),AND('alle Spiele'!$H11-'alle Spiele'!$J11&gt;0,'alle Spiele'!Z11-'alle Spiele'!AA11&gt;0),AND('alle Spiele'!$H11-'alle Spiele'!$J11=0,'alle Spiele'!Z11-'alle Spiele'!AA11=0)),Punktsystem!$B$6,0)))</f>
        <v>0</v>
      </c>
      <c r="AA11" s="222">
        <f>IF(Z11=Punktsystem!$B$6,IF(AND(Punktsystem!$D$9&lt;&gt;"",'alle Spiele'!$H11-'alle Spiele'!$J11='alle Spiele'!Z11-'alle Spiele'!AA11,'alle Spiele'!$H11&lt;&gt;'alle Spiele'!$J11),Punktsystem!$B$9,0)+IF(AND(Punktsystem!$D$11&lt;&gt;"",OR('alle Spiele'!$H11='alle Spiele'!Z11,'alle Spiele'!$J11='alle Spiele'!AA11)),Punktsystem!$B$11,0)+IF(AND(Punktsystem!$D$10&lt;&gt;"",'alle Spiele'!$H11='alle Spiele'!$J11,'alle Spiele'!Z11='alle Spiele'!AA11,ABS('alle Spiele'!$H11-'alle Spiele'!Z11)=1),Punktsystem!$B$10,0),0)</f>
        <v>0</v>
      </c>
      <c r="AB11" s="223">
        <f>IF(Z11=Punktsystem!$B$5,IF(AND(Punktsystem!$I$14&lt;&gt;"",'alle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C11" s="226">
        <f>IF(OR('alle Spiele'!AC11="",'alle Spiele'!AD11="",'alle Spiele'!$K11="x"),0,IF(AND('alle Spiele'!$H11='alle Spiele'!AC11,'alle Spiele'!$J11='alle Spiele'!AD11),Punktsystem!$B$5,IF(OR(AND('alle Spiele'!$H11-'alle Spiele'!$J11&lt;0,'alle Spiele'!AC11-'alle Spiele'!AD11&lt;0),AND('alle Spiele'!$H11-'alle Spiele'!$J11&gt;0,'alle Spiele'!AC11-'alle Spiele'!AD11&gt;0),AND('alle Spiele'!$H11-'alle Spiele'!$J11=0,'alle Spiele'!AC11-'alle Spiele'!AD11=0)),Punktsystem!$B$6,0)))</f>
        <v>0</v>
      </c>
      <c r="AD11" s="222">
        <f>IF(AC11=Punktsystem!$B$6,IF(AND(Punktsystem!$D$9&lt;&gt;"",'alle Spiele'!$H11-'alle Spiele'!$J11='alle Spiele'!AC11-'alle Spiele'!AD11,'alle Spiele'!$H11&lt;&gt;'alle Spiele'!$J11),Punktsystem!$B$9,0)+IF(AND(Punktsystem!$D$11&lt;&gt;"",OR('alle Spiele'!$H11='alle Spiele'!AC11,'alle Spiele'!$J11='alle Spiele'!AD11)),Punktsystem!$B$11,0)+IF(AND(Punktsystem!$D$10&lt;&gt;"",'alle Spiele'!$H11='alle Spiele'!$J11,'alle Spiele'!AC11='alle Spiele'!AD11,ABS('alle Spiele'!$H11-'alle Spiele'!AC11)=1),Punktsystem!$B$10,0),0)</f>
        <v>0</v>
      </c>
      <c r="AE11" s="223">
        <f>IF(AC11=Punktsystem!$B$5,IF(AND(Punktsystem!$I$14&lt;&gt;"",'alle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F11" s="226">
        <f>IF(OR('alle Spiele'!AF11="",'alle Spiele'!AG11="",'alle Spiele'!$K11="x"),0,IF(AND('alle Spiele'!$H11='alle Spiele'!AF11,'alle Spiele'!$J11='alle Spiele'!AG11),Punktsystem!$B$5,IF(OR(AND('alle Spiele'!$H11-'alle Spiele'!$J11&lt;0,'alle Spiele'!AF11-'alle Spiele'!AG11&lt;0),AND('alle Spiele'!$H11-'alle Spiele'!$J11&gt;0,'alle Spiele'!AF11-'alle Spiele'!AG11&gt;0),AND('alle Spiele'!$H11-'alle Spiele'!$J11=0,'alle Spiele'!AF11-'alle Spiele'!AG11=0)),Punktsystem!$B$6,0)))</f>
        <v>0</v>
      </c>
      <c r="AG11" s="222">
        <f>IF(AF11=Punktsystem!$B$6,IF(AND(Punktsystem!$D$9&lt;&gt;"",'alle Spiele'!$H11-'alle Spiele'!$J11='alle Spiele'!AF11-'alle Spiele'!AG11,'alle Spiele'!$H11&lt;&gt;'alle Spiele'!$J11),Punktsystem!$B$9,0)+IF(AND(Punktsystem!$D$11&lt;&gt;"",OR('alle Spiele'!$H11='alle Spiele'!AF11,'alle Spiele'!$J11='alle Spiele'!AG11)),Punktsystem!$B$11,0)+IF(AND(Punktsystem!$D$10&lt;&gt;"",'alle Spiele'!$H11='alle Spiele'!$J11,'alle Spiele'!AF11='alle Spiele'!AG11,ABS('alle Spiele'!$H11-'alle Spiele'!AF11)=1),Punktsystem!$B$10,0),0)</f>
        <v>0</v>
      </c>
      <c r="AH11" s="223">
        <f>IF(AF11=Punktsystem!$B$5,IF(AND(Punktsystem!$I$14&lt;&gt;"",'alle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I11" s="226">
        <f>IF(OR('alle Spiele'!AI11="",'alle Spiele'!AJ11="",'alle Spiele'!$K11="x"),0,IF(AND('alle Spiele'!$H11='alle Spiele'!AI11,'alle Spiele'!$J11='alle Spiele'!AJ11),Punktsystem!$B$5,IF(OR(AND('alle Spiele'!$H11-'alle Spiele'!$J11&lt;0,'alle Spiele'!AI11-'alle Spiele'!AJ11&lt;0),AND('alle Spiele'!$H11-'alle Spiele'!$J11&gt;0,'alle Spiele'!AI11-'alle Spiele'!AJ11&gt;0),AND('alle Spiele'!$H11-'alle Spiele'!$J11=0,'alle Spiele'!AI11-'alle Spiele'!AJ11=0)),Punktsystem!$B$6,0)))</f>
        <v>0</v>
      </c>
      <c r="AJ11" s="222">
        <f>IF(AI11=Punktsystem!$B$6,IF(AND(Punktsystem!$D$9&lt;&gt;"",'alle Spiele'!$H11-'alle Spiele'!$J11='alle Spiele'!AI11-'alle Spiele'!AJ11,'alle Spiele'!$H11&lt;&gt;'alle Spiele'!$J11),Punktsystem!$B$9,0)+IF(AND(Punktsystem!$D$11&lt;&gt;"",OR('alle Spiele'!$H11='alle Spiele'!AI11,'alle Spiele'!$J11='alle Spiele'!AJ11)),Punktsystem!$B$11,0)+IF(AND(Punktsystem!$D$10&lt;&gt;"",'alle Spiele'!$H11='alle Spiele'!$J11,'alle Spiele'!AI11='alle Spiele'!AJ11,ABS('alle Spiele'!$H11-'alle Spiele'!AI11)=1),Punktsystem!$B$10,0),0)</f>
        <v>0</v>
      </c>
      <c r="AK11" s="223">
        <f>IF(AI11=Punktsystem!$B$5,IF(AND(Punktsystem!$I$14&lt;&gt;"",'alle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L11" s="226">
        <f>IF(OR('alle Spiele'!AL11="",'alle Spiele'!AM11="",'alle Spiele'!$K11="x"),0,IF(AND('alle Spiele'!$H11='alle Spiele'!AL11,'alle Spiele'!$J11='alle Spiele'!AM11),Punktsystem!$B$5,IF(OR(AND('alle Spiele'!$H11-'alle Spiele'!$J11&lt;0,'alle Spiele'!AL11-'alle Spiele'!AM11&lt;0),AND('alle Spiele'!$H11-'alle Spiele'!$J11&gt;0,'alle Spiele'!AL11-'alle Spiele'!AM11&gt;0),AND('alle Spiele'!$H11-'alle Spiele'!$J11=0,'alle Spiele'!AL11-'alle Spiele'!AM11=0)),Punktsystem!$B$6,0)))</f>
        <v>0</v>
      </c>
      <c r="AM11" s="222">
        <f>IF(AL11=Punktsystem!$B$6,IF(AND(Punktsystem!$D$9&lt;&gt;"",'alle Spiele'!$H11-'alle Spiele'!$J11='alle Spiele'!AL11-'alle Spiele'!AM11,'alle Spiele'!$H11&lt;&gt;'alle Spiele'!$J11),Punktsystem!$B$9,0)+IF(AND(Punktsystem!$D$11&lt;&gt;"",OR('alle Spiele'!$H11='alle Spiele'!AL11,'alle Spiele'!$J11='alle Spiele'!AM11)),Punktsystem!$B$11,0)+IF(AND(Punktsystem!$D$10&lt;&gt;"",'alle Spiele'!$H11='alle Spiele'!$J11,'alle Spiele'!AL11='alle Spiele'!AM11,ABS('alle Spiele'!$H11-'alle Spiele'!AL11)=1),Punktsystem!$B$10,0),0)</f>
        <v>0</v>
      </c>
      <c r="AN11" s="223">
        <f>IF(AL11=Punktsystem!$B$5,IF(AND(Punktsystem!$I$14&lt;&gt;"",'alle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O11" s="226">
        <f>IF(OR('alle Spiele'!AO11="",'alle Spiele'!AP11="",'alle Spiele'!$K11="x"),0,IF(AND('alle Spiele'!$H11='alle Spiele'!AO11,'alle Spiele'!$J11='alle Spiele'!AP11),Punktsystem!$B$5,IF(OR(AND('alle Spiele'!$H11-'alle Spiele'!$J11&lt;0,'alle Spiele'!AO11-'alle Spiele'!AP11&lt;0),AND('alle Spiele'!$H11-'alle Spiele'!$J11&gt;0,'alle Spiele'!AO11-'alle Spiele'!AP11&gt;0),AND('alle Spiele'!$H11-'alle Spiele'!$J11=0,'alle Spiele'!AO11-'alle Spiele'!AP11=0)),Punktsystem!$B$6,0)))</f>
        <v>0</v>
      </c>
      <c r="AP11" s="222">
        <f>IF(AO11=Punktsystem!$B$6,IF(AND(Punktsystem!$D$9&lt;&gt;"",'alle Spiele'!$H11-'alle Spiele'!$J11='alle Spiele'!AO11-'alle Spiele'!AP11,'alle Spiele'!$H11&lt;&gt;'alle Spiele'!$J11),Punktsystem!$B$9,0)+IF(AND(Punktsystem!$D$11&lt;&gt;"",OR('alle Spiele'!$H11='alle Spiele'!AO11,'alle Spiele'!$J11='alle Spiele'!AP11)),Punktsystem!$B$11,0)+IF(AND(Punktsystem!$D$10&lt;&gt;"",'alle Spiele'!$H11='alle Spiele'!$J11,'alle Spiele'!AO11='alle Spiele'!AP11,ABS('alle Spiele'!$H11-'alle Spiele'!AO11)=1),Punktsystem!$B$10,0),0)</f>
        <v>0</v>
      </c>
      <c r="AQ11" s="223">
        <f>IF(AO11=Punktsystem!$B$5,IF(AND(Punktsystem!$I$14&lt;&gt;"",'alle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R11" s="226">
        <f>IF(OR('alle Spiele'!AR11="",'alle Spiele'!AS11="",'alle Spiele'!$K11="x"),0,IF(AND('alle Spiele'!$H11='alle Spiele'!AR11,'alle Spiele'!$J11='alle Spiele'!AS11),Punktsystem!$B$5,IF(OR(AND('alle Spiele'!$H11-'alle Spiele'!$J11&lt;0,'alle Spiele'!AR11-'alle Spiele'!AS11&lt;0),AND('alle Spiele'!$H11-'alle Spiele'!$J11&gt;0,'alle Spiele'!AR11-'alle Spiele'!AS11&gt;0),AND('alle Spiele'!$H11-'alle Spiele'!$J11=0,'alle Spiele'!AR11-'alle Spiele'!AS11=0)),Punktsystem!$B$6,0)))</f>
        <v>0</v>
      </c>
      <c r="AS11" s="222">
        <f>IF(AR11=Punktsystem!$B$6,IF(AND(Punktsystem!$D$9&lt;&gt;"",'alle Spiele'!$H11-'alle Spiele'!$J11='alle Spiele'!AR11-'alle Spiele'!AS11,'alle Spiele'!$H11&lt;&gt;'alle Spiele'!$J11),Punktsystem!$B$9,0)+IF(AND(Punktsystem!$D$11&lt;&gt;"",OR('alle Spiele'!$H11='alle Spiele'!AR11,'alle Spiele'!$J11='alle Spiele'!AS11)),Punktsystem!$B$11,0)+IF(AND(Punktsystem!$D$10&lt;&gt;"",'alle Spiele'!$H11='alle Spiele'!$J11,'alle Spiele'!AR11='alle Spiele'!AS11,ABS('alle Spiele'!$H11-'alle Spiele'!AR11)=1),Punktsystem!$B$10,0),0)</f>
        <v>0</v>
      </c>
      <c r="AT11" s="223">
        <f>IF(AR11=Punktsystem!$B$5,IF(AND(Punktsystem!$I$14&lt;&gt;"",'alle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U11" s="226">
        <f>IF(OR('alle Spiele'!AU11="",'alle Spiele'!AV11="",'alle Spiele'!$K11="x"),0,IF(AND('alle Spiele'!$H11='alle Spiele'!AU11,'alle Spiele'!$J11='alle Spiele'!AV11),Punktsystem!$B$5,IF(OR(AND('alle Spiele'!$H11-'alle Spiele'!$J11&lt;0,'alle Spiele'!AU11-'alle Spiele'!AV11&lt;0),AND('alle Spiele'!$H11-'alle Spiele'!$J11&gt;0,'alle Spiele'!AU11-'alle Spiele'!AV11&gt;0),AND('alle Spiele'!$H11-'alle Spiele'!$J11=0,'alle Spiele'!AU11-'alle Spiele'!AV11=0)),Punktsystem!$B$6,0)))</f>
        <v>0</v>
      </c>
      <c r="AV11" s="222">
        <f>IF(AU11=Punktsystem!$B$6,IF(AND(Punktsystem!$D$9&lt;&gt;"",'alle Spiele'!$H11-'alle Spiele'!$J11='alle Spiele'!AU11-'alle Spiele'!AV11,'alle Spiele'!$H11&lt;&gt;'alle Spiele'!$J11),Punktsystem!$B$9,0)+IF(AND(Punktsystem!$D$11&lt;&gt;"",OR('alle Spiele'!$H11='alle Spiele'!AU11,'alle Spiele'!$J11='alle Spiele'!AV11)),Punktsystem!$B$11,0)+IF(AND(Punktsystem!$D$10&lt;&gt;"",'alle Spiele'!$H11='alle Spiele'!$J11,'alle Spiele'!AU11='alle Spiele'!AV11,ABS('alle Spiele'!$H11-'alle Spiele'!AU11)=1),Punktsystem!$B$10,0),0)</f>
        <v>0</v>
      </c>
      <c r="AW11" s="223">
        <f>IF(AU11=Punktsystem!$B$5,IF(AND(Punktsystem!$I$14&lt;&gt;"",'alle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X11" s="226">
        <f>IF(OR('alle Spiele'!AX11="",'alle Spiele'!AY11="",'alle Spiele'!$K11="x"),0,IF(AND('alle Spiele'!$H11='alle Spiele'!AX11,'alle Spiele'!$J11='alle Spiele'!AY11),Punktsystem!$B$5,IF(OR(AND('alle Spiele'!$H11-'alle Spiele'!$J11&lt;0,'alle Spiele'!AX11-'alle Spiele'!AY11&lt;0),AND('alle Spiele'!$H11-'alle Spiele'!$J11&gt;0,'alle Spiele'!AX11-'alle Spiele'!AY11&gt;0),AND('alle Spiele'!$H11-'alle Spiele'!$J11=0,'alle Spiele'!AX11-'alle Spiele'!AY11=0)),Punktsystem!$B$6,0)))</f>
        <v>0</v>
      </c>
      <c r="AY11" s="222">
        <f>IF(AX11=Punktsystem!$B$6,IF(AND(Punktsystem!$D$9&lt;&gt;"",'alle Spiele'!$H11-'alle Spiele'!$J11='alle Spiele'!AX11-'alle Spiele'!AY11,'alle Spiele'!$H11&lt;&gt;'alle Spiele'!$J11),Punktsystem!$B$9,0)+IF(AND(Punktsystem!$D$11&lt;&gt;"",OR('alle Spiele'!$H11='alle Spiele'!AX11,'alle Spiele'!$J11='alle Spiele'!AY11)),Punktsystem!$B$11,0)+IF(AND(Punktsystem!$D$10&lt;&gt;"",'alle Spiele'!$H11='alle Spiele'!$J11,'alle Spiele'!AX11='alle Spiele'!AY11,ABS('alle Spiele'!$H11-'alle Spiele'!AX11)=1),Punktsystem!$B$10,0),0)</f>
        <v>0</v>
      </c>
      <c r="AZ11" s="223">
        <f>IF(AX11=Punktsystem!$B$5,IF(AND(Punktsystem!$I$14&lt;&gt;"",'alle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A11" s="226">
        <f>IF(OR('alle Spiele'!BA11="",'alle Spiele'!BB11="",'alle Spiele'!$K11="x"),0,IF(AND('alle Spiele'!$H11='alle Spiele'!BA11,'alle Spiele'!$J11='alle Spiele'!BB11),Punktsystem!$B$5,IF(OR(AND('alle Spiele'!$H11-'alle Spiele'!$J11&lt;0,'alle Spiele'!BA11-'alle Spiele'!BB11&lt;0),AND('alle Spiele'!$H11-'alle Spiele'!$J11&gt;0,'alle Spiele'!BA11-'alle Spiele'!BB11&gt;0),AND('alle Spiele'!$H11-'alle Spiele'!$J11=0,'alle Spiele'!BA11-'alle Spiele'!BB11=0)),Punktsystem!$B$6,0)))</f>
        <v>0</v>
      </c>
      <c r="BB11" s="222">
        <f>IF(BA11=Punktsystem!$B$6,IF(AND(Punktsystem!$D$9&lt;&gt;"",'alle Spiele'!$H11-'alle Spiele'!$J11='alle Spiele'!BA11-'alle Spiele'!BB11,'alle Spiele'!$H11&lt;&gt;'alle Spiele'!$J11),Punktsystem!$B$9,0)+IF(AND(Punktsystem!$D$11&lt;&gt;"",OR('alle Spiele'!$H11='alle Spiele'!BA11,'alle Spiele'!$J11='alle Spiele'!BB11)),Punktsystem!$B$11,0)+IF(AND(Punktsystem!$D$10&lt;&gt;"",'alle Spiele'!$H11='alle Spiele'!$J11,'alle Spiele'!BA11='alle Spiele'!BB11,ABS('alle Spiele'!$H11-'alle Spiele'!BA11)=1),Punktsystem!$B$10,0),0)</f>
        <v>0</v>
      </c>
      <c r="BC11" s="223">
        <f>IF(BA11=Punktsystem!$B$5,IF(AND(Punktsystem!$I$14&lt;&gt;"",'alle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D11" s="226">
        <f>IF(OR('alle Spiele'!BD11="",'alle Spiele'!BE11="",'alle Spiele'!$K11="x"),0,IF(AND('alle Spiele'!$H11='alle Spiele'!BD11,'alle Spiele'!$J11='alle Spiele'!BE11),Punktsystem!$B$5,IF(OR(AND('alle Spiele'!$H11-'alle Spiele'!$J11&lt;0,'alle Spiele'!BD11-'alle Spiele'!BE11&lt;0),AND('alle Spiele'!$H11-'alle Spiele'!$J11&gt;0,'alle Spiele'!BD11-'alle Spiele'!BE11&gt;0),AND('alle Spiele'!$H11-'alle Spiele'!$J11=0,'alle Spiele'!BD11-'alle Spiele'!BE11=0)),Punktsystem!$B$6,0)))</f>
        <v>0</v>
      </c>
      <c r="BE11" s="222">
        <f>IF(BD11=Punktsystem!$B$6,IF(AND(Punktsystem!$D$9&lt;&gt;"",'alle Spiele'!$H11-'alle Spiele'!$J11='alle Spiele'!BD11-'alle Spiele'!BE11,'alle Spiele'!$H11&lt;&gt;'alle Spiele'!$J11),Punktsystem!$B$9,0)+IF(AND(Punktsystem!$D$11&lt;&gt;"",OR('alle Spiele'!$H11='alle Spiele'!BD11,'alle Spiele'!$J11='alle Spiele'!BE11)),Punktsystem!$B$11,0)+IF(AND(Punktsystem!$D$10&lt;&gt;"",'alle Spiele'!$H11='alle Spiele'!$J11,'alle Spiele'!BD11='alle Spiele'!BE11,ABS('alle Spiele'!$H11-'alle Spiele'!BD11)=1),Punktsystem!$B$10,0),0)</f>
        <v>0</v>
      </c>
      <c r="BF11" s="223">
        <f>IF(BD11=Punktsystem!$B$5,IF(AND(Punktsystem!$I$14&lt;&gt;"",'alle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G11" s="226">
        <f>IF(OR('alle Spiele'!BG11="",'alle Spiele'!BH11="",'alle Spiele'!$K11="x"),0,IF(AND('alle Spiele'!$H11='alle Spiele'!BG11,'alle Spiele'!$J11='alle Spiele'!BH11),Punktsystem!$B$5,IF(OR(AND('alle Spiele'!$H11-'alle Spiele'!$J11&lt;0,'alle Spiele'!BG11-'alle Spiele'!BH11&lt;0),AND('alle Spiele'!$H11-'alle Spiele'!$J11&gt;0,'alle Spiele'!BG11-'alle Spiele'!BH11&gt;0),AND('alle Spiele'!$H11-'alle Spiele'!$J11=0,'alle Spiele'!BG11-'alle Spiele'!BH11=0)),Punktsystem!$B$6,0)))</f>
        <v>0</v>
      </c>
      <c r="BH11" s="222">
        <f>IF(BG11=Punktsystem!$B$6,IF(AND(Punktsystem!$D$9&lt;&gt;"",'alle Spiele'!$H11-'alle Spiele'!$J11='alle Spiele'!BG11-'alle Spiele'!BH11,'alle Spiele'!$H11&lt;&gt;'alle Spiele'!$J11),Punktsystem!$B$9,0)+IF(AND(Punktsystem!$D$11&lt;&gt;"",OR('alle Spiele'!$H11='alle Spiele'!BG11,'alle Spiele'!$J11='alle Spiele'!BH11)),Punktsystem!$B$11,0)+IF(AND(Punktsystem!$D$10&lt;&gt;"",'alle Spiele'!$H11='alle Spiele'!$J11,'alle Spiele'!BG11='alle Spiele'!BH11,ABS('alle Spiele'!$H11-'alle Spiele'!BG11)=1),Punktsystem!$B$10,0),0)</f>
        <v>0</v>
      </c>
      <c r="BI11" s="223">
        <f>IF(BG11=Punktsystem!$B$5,IF(AND(Punktsystem!$I$14&lt;&gt;"",'alle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J11" s="226">
        <f>IF(OR('alle Spiele'!BJ11="",'alle Spiele'!BK11="",'alle Spiele'!$K11="x"),0,IF(AND('alle Spiele'!$H11='alle Spiele'!BJ11,'alle Spiele'!$J11='alle Spiele'!BK11),Punktsystem!$B$5,IF(OR(AND('alle Spiele'!$H11-'alle Spiele'!$J11&lt;0,'alle Spiele'!BJ11-'alle Spiele'!BK11&lt;0),AND('alle Spiele'!$H11-'alle Spiele'!$J11&gt;0,'alle Spiele'!BJ11-'alle Spiele'!BK11&gt;0),AND('alle Spiele'!$H11-'alle Spiele'!$J11=0,'alle Spiele'!BJ11-'alle Spiele'!BK11=0)),Punktsystem!$B$6,0)))</f>
        <v>0</v>
      </c>
      <c r="BK11" s="222">
        <f>IF(BJ11=Punktsystem!$B$6,IF(AND(Punktsystem!$D$9&lt;&gt;"",'alle Spiele'!$H11-'alle Spiele'!$J11='alle Spiele'!BJ11-'alle Spiele'!BK11,'alle Spiele'!$H11&lt;&gt;'alle Spiele'!$J11),Punktsystem!$B$9,0)+IF(AND(Punktsystem!$D$11&lt;&gt;"",OR('alle Spiele'!$H11='alle Spiele'!BJ11,'alle Spiele'!$J11='alle Spiele'!BK11)),Punktsystem!$B$11,0)+IF(AND(Punktsystem!$D$10&lt;&gt;"",'alle Spiele'!$H11='alle Spiele'!$J11,'alle Spiele'!BJ11='alle Spiele'!BK11,ABS('alle Spiele'!$H11-'alle Spiele'!BJ11)=1),Punktsystem!$B$10,0),0)</f>
        <v>0</v>
      </c>
      <c r="BL11" s="223">
        <f>IF(BJ11=Punktsystem!$B$5,IF(AND(Punktsystem!$I$14&lt;&gt;"",'alle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M11" s="226">
        <f>IF(OR('alle Spiele'!BM11="",'alle Spiele'!BN11="",'alle Spiele'!$K11="x"),0,IF(AND('alle Spiele'!$H11='alle Spiele'!BM11,'alle Spiele'!$J11='alle Spiele'!BN11),Punktsystem!$B$5,IF(OR(AND('alle Spiele'!$H11-'alle Spiele'!$J11&lt;0,'alle Spiele'!BM11-'alle Spiele'!BN11&lt;0),AND('alle Spiele'!$H11-'alle Spiele'!$J11&gt;0,'alle Spiele'!BM11-'alle Spiele'!BN11&gt;0),AND('alle Spiele'!$H11-'alle Spiele'!$J11=0,'alle Spiele'!BM11-'alle Spiele'!BN11=0)),Punktsystem!$B$6,0)))</f>
        <v>0</v>
      </c>
      <c r="BN11" s="222">
        <f>IF(BM11=Punktsystem!$B$6,IF(AND(Punktsystem!$D$9&lt;&gt;"",'alle Spiele'!$H11-'alle Spiele'!$J11='alle Spiele'!BM11-'alle Spiele'!BN11,'alle Spiele'!$H11&lt;&gt;'alle Spiele'!$J11),Punktsystem!$B$9,0)+IF(AND(Punktsystem!$D$11&lt;&gt;"",OR('alle Spiele'!$H11='alle Spiele'!BM11,'alle Spiele'!$J11='alle Spiele'!BN11)),Punktsystem!$B$11,0)+IF(AND(Punktsystem!$D$10&lt;&gt;"",'alle Spiele'!$H11='alle Spiele'!$J11,'alle Spiele'!BM11='alle Spiele'!BN11,ABS('alle Spiele'!$H11-'alle Spiele'!BM11)=1),Punktsystem!$B$10,0),0)</f>
        <v>0</v>
      </c>
      <c r="BO11" s="223">
        <f>IF(BM11=Punktsystem!$B$5,IF(AND(Punktsystem!$I$14&lt;&gt;"",'alle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P11" s="226">
        <f>IF(OR('alle Spiele'!BP11="",'alle Spiele'!BQ11="",'alle Spiele'!$K11="x"),0,IF(AND('alle Spiele'!$H11='alle Spiele'!BP11,'alle Spiele'!$J11='alle Spiele'!BQ11),Punktsystem!$B$5,IF(OR(AND('alle Spiele'!$H11-'alle Spiele'!$J11&lt;0,'alle Spiele'!BP11-'alle Spiele'!BQ11&lt;0),AND('alle Spiele'!$H11-'alle Spiele'!$J11&gt;0,'alle Spiele'!BP11-'alle Spiele'!BQ11&gt;0),AND('alle Spiele'!$H11-'alle Spiele'!$J11=0,'alle Spiele'!BP11-'alle Spiele'!BQ11=0)),Punktsystem!$B$6,0)))</f>
        <v>0</v>
      </c>
      <c r="BQ11" s="222">
        <f>IF(BP11=Punktsystem!$B$6,IF(AND(Punktsystem!$D$9&lt;&gt;"",'alle Spiele'!$H11-'alle Spiele'!$J11='alle Spiele'!BP11-'alle Spiele'!BQ11,'alle Spiele'!$H11&lt;&gt;'alle Spiele'!$J11),Punktsystem!$B$9,0)+IF(AND(Punktsystem!$D$11&lt;&gt;"",OR('alle Spiele'!$H11='alle Spiele'!BP11,'alle Spiele'!$J11='alle Spiele'!BQ11)),Punktsystem!$B$11,0)+IF(AND(Punktsystem!$D$10&lt;&gt;"",'alle Spiele'!$H11='alle Spiele'!$J11,'alle Spiele'!BP11='alle Spiele'!BQ11,ABS('alle Spiele'!$H11-'alle Spiele'!BP11)=1),Punktsystem!$B$10,0),0)</f>
        <v>0</v>
      </c>
      <c r="BR11" s="223">
        <f>IF(BP11=Punktsystem!$B$5,IF(AND(Punktsystem!$I$14&lt;&gt;"",'alle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S11" s="226">
        <f>IF(OR('alle Spiele'!BS11="",'alle Spiele'!BT11="",'alle Spiele'!$K11="x"),0,IF(AND('alle Spiele'!$H11='alle Spiele'!BS11,'alle Spiele'!$J11='alle Spiele'!BT11),Punktsystem!$B$5,IF(OR(AND('alle Spiele'!$H11-'alle Spiele'!$J11&lt;0,'alle Spiele'!BS11-'alle Spiele'!BT11&lt;0),AND('alle Spiele'!$H11-'alle Spiele'!$J11&gt;0,'alle Spiele'!BS11-'alle Spiele'!BT11&gt;0),AND('alle Spiele'!$H11-'alle Spiele'!$J11=0,'alle Spiele'!BS11-'alle Spiele'!BT11=0)),Punktsystem!$B$6,0)))</f>
        <v>0</v>
      </c>
      <c r="BT11" s="222">
        <f>IF(BS11=Punktsystem!$B$6,IF(AND(Punktsystem!$D$9&lt;&gt;"",'alle Spiele'!$H11-'alle Spiele'!$J11='alle Spiele'!BS11-'alle Spiele'!BT11,'alle Spiele'!$H11&lt;&gt;'alle Spiele'!$J11),Punktsystem!$B$9,0)+IF(AND(Punktsystem!$D$11&lt;&gt;"",OR('alle Spiele'!$H11='alle Spiele'!BS11,'alle Spiele'!$J11='alle Spiele'!BT11)),Punktsystem!$B$11,0)+IF(AND(Punktsystem!$D$10&lt;&gt;"",'alle Spiele'!$H11='alle Spiele'!$J11,'alle Spiele'!BS11='alle Spiele'!BT11,ABS('alle Spiele'!$H11-'alle Spiele'!BS11)=1),Punktsystem!$B$10,0),0)</f>
        <v>0</v>
      </c>
      <c r="BU11" s="223">
        <f>IF(BS11=Punktsystem!$B$5,IF(AND(Punktsystem!$I$14&lt;&gt;"",'alle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V11" s="226">
        <f>IF(OR('alle Spiele'!BV11="",'alle Spiele'!BW11="",'alle Spiele'!$K11="x"),0,IF(AND('alle Spiele'!$H11='alle Spiele'!BV11,'alle Spiele'!$J11='alle Spiele'!BW11),Punktsystem!$B$5,IF(OR(AND('alle Spiele'!$H11-'alle Spiele'!$J11&lt;0,'alle Spiele'!BV11-'alle Spiele'!BW11&lt;0),AND('alle Spiele'!$H11-'alle Spiele'!$J11&gt;0,'alle Spiele'!BV11-'alle Spiele'!BW11&gt;0),AND('alle Spiele'!$H11-'alle Spiele'!$J11=0,'alle Spiele'!BV11-'alle Spiele'!BW11=0)),Punktsystem!$B$6,0)))</f>
        <v>0</v>
      </c>
      <c r="BW11" s="222">
        <f>IF(BV11=Punktsystem!$B$6,IF(AND(Punktsystem!$D$9&lt;&gt;"",'alle Spiele'!$H11-'alle Spiele'!$J11='alle Spiele'!BV11-'alle Spiele'!BW11,'alle Spiele'!$H11&lt;&gt;'alle Spiele'!$J11),Punktsystem!$B$9,0)+IF(AND(Punktsystem!$D$11&lt;&gt;"",OR('alle Spiele'!$H11='alle Spiele'!BV11,'alle Spiele'!$J11='alle Spiele'!BW11)),Punktsystem!$B$11,0)+IF(AND(Punktsystem!$D$10&lt;&gt;"",'alle Spiele'!$H11='alle Spiele'!$J11,'alle Spiele'!BV11='alle Spiele'!BW11,ABS('alle Spiele'!$H11-'alle Spiele'!BV11)=1),Punktsystem!$B$10,0),0)</f>
        <v>0</v>
      </c>
      <c r="BX11" s="223">
        <f>IF(BV11=Punktsystem!$B$5,IF(AND(Punktsystem!$I$14&lt;&gt;"",'alle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Y11" s="226">
        <f>IF(OR('alle Spiele'!BY11="",'alle Spiele'!BZ11="",'alle Spiele'!$K11="x"),0,IF(AND('alle Spiele'!$H11='alle Spiele'!BY11,'alle Spiele'!$J11='alle Spiele'!BZ11),Punktsystem!$B$5,IF(OR(AND('alle Spiele'!$H11-'alle Spiele'!$J11&lt;0,'alle Spiele'!BY11-'alle Spiele'!BZ11&lt;0),AND('alle Spiele'!$H11-'alle Spiele'!$J11&gt;0,'alle Spiele'!BY11-'alle Spiele'!BZ11&gt;0),AND('alle Spiele'!$H11-'alle Spiele'!$J11=0,'alle Spiele'!BY11-'alle Spiele'!BZ11=0)),Punktsystem!$B$6,0)))</f>
        <v>0</v>
      </c>
      <c r="BZ11" s="222">
        <f>IF(BY11=Punktsystem!$B$6,IF(AND(Punktsystem!$D$9&lt;&gt;"",'alle Spiele'!$H11-'alle Spiele'!$J11='alle Spiele'!BY11-'alle Spiele'!BZ11,'alle Spiele'!$H11&lt;&gt;'alle Spiele'!$J11),Punktsystem!$B$9,0)+IF(AND(Punktsystem!$D$11&lt;&gt;"",OR('alle Spiele'!$H11='alle Spiele'!BY11,'alle Spiele'!$J11='alle Spiele'!BZ11)),Punktsystem!$B$11,0)+IF(AND(Punktsystem!$D$10&lt;&gt;"",'alle Spiele'!$H11='alle Spiele'!$J11,'alle Spiele'!BY11='alle Spiele'!BZ11,ABS('alle Spiele'!$H11-'alle Spiele'!BY11)=1),Punktsystem!$B$10,0),0)</f>
        <v>0</v>
      </c>
      <c r="CA11" s="223">
        <f>IF(BY11=Punktsystem!$B$5,IF(AND(Punktsystem!$I$14&lt;&gt;"",'alle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B11" s="226">
        <f>IF(OR('alle Spiele'!CB11="",'alle Spiele'!CC11="",'alle Spiele'!$K11="x"),0,IF(AND('alle Spiele'!$H11='alle Spiele'!CB11,'alle Spiele'!$J11='alle Spiele'!CC11),Punktsystem!$B$5,IF(OR(AND('alle Spiele'!$H11-'alle Spiele'!$J11&lt;0,'alle Spiele'!CB11-'alle Spiele'!CC11&lt;0),AND('alle Spiele'!$H11-'alle Spiele'!$J11&gt;0,'alle Spiele'!CB11-'alle Spiele'!CC11&gt;0),AND('alle Spiele'!$H11-'alle Spiele'!$J11=0,'alle Spiele'!CB11-'alle Spiele'!CC11=0)),Punktsystem!$B$6,0)))</f>
        <v>0</v>
      </c>
      <c r="CC11" s="222">
        <f>IF(CB11=Punktsystem!$B$6,IF(AND(Punktsystem!$D$9&lt;&gt;"",'alle Spiele'!$H11-'alle Spiele'!$J11='alle Spiele'!CB11-'alle Spiele'!CC11,'alle Spiele'!$H11&lt;&gt;'alle Spiele'!$J11),Punktsystem!$B$9,0)+IF(AND(Punktsystem!$D$11&lt;&gt;"",OR('alle Spiele'!$H11='alle Spiele'!CB11,'alle Spiele'!$J11='alle Spiele'!CC11)),Punktsystem!$B$11,0)+IF(AND(Punktsystem!$D$10&lt;&gt;"",'alle Spiele'!$H11='alle Spiele'!$J11,'alle Spiele'!CB11='alle Spiele'!CC11,ABS('alle Spiele'!$H11-'alle Spiele'!CB11)=1),Punktsystem!$B$10,0),0)</f>
        <v>0</v>
      </c>
      <c r="CD11" s="223">
        <f>IF(CB11=Punktsystem!$B$5,IF(AND(Punktsystem!$I$14&lt;&gt;"",'alle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E11" s="226">
        <f>IF(OR('alle Spiele'!CE11="",'alle Spiele'!CF11="",'alle Spiele'!$K11="x"),0,IF(AND('alle Spiele'!$H11='alle Spiele'!CE11,'alle Spiele'!$J11='alle Spiele'!CF11),Punktsystem!$B$5,IF(OR(AND('alle Spiele'!$H11-'alle Spiele'!$J11&lt;0,'alle Spiele'!CE11-'alle Spiele'!CF11&lt;0),AND('alle Spiele'!$H11-'alle Spiele'!$J11&gt;0,'alle Spiele'!CE11-'alle Spiele'!CF11&gt;0),AND('alle Spiele'!$H11-'alle Spiele'!$J11=0,'alle Spiele'!CE11-'alle Spiele'!CF11=0)),Punktsystem!$B$6,0)))</f>
        <v>0</v>
      </c>
      <c r="CF11" s="222">
        <f>IF(CE11=Punktsystem!$B$6,IF(AND(Punktsystem!$D$9&lt;&gt;"",'alle Spiele'!$H11-'alle Spiele'!$J11='alle Spiele'!CE11-'alle Spiele'!CF11,'alle Spiele'!$H11&lt;&gt;'alle Spiele'!$J11),Punktsystem!$B$9,0)+IF(AND(Punktsystem!$D$11&lt;&gt;"",OR('alle Spiele'!$H11='alle Spiele'!CE11,'alle Spiele'!$J11='alle Spiele'!CF11)),Punktsystem!$B$11,0)+IF(AND(Punktsystem!$D$10&lt;&gt;"",'alle Spiele'!$H11='alle Spiele'!$J11,'alle Spiele'!CE11='alle Spiele'!CF11,ABS('alle Spiele'!$H11-'alle Spiele'!CE11)=1),Punktsystem!$B$10,0),0)</f>
        <v>0</v>
      </c>
      <c r="CG11" s="223">
        <f>IF(CE11=Punktsystem!$B$5,IF(AND(Punktsystem!$I$14&lt;&gt;"",'alle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H11" s="226">
        <f>IF(OR('alle Spiele'!CH11="",'alle Spiele'!CI11="",'alle Spiele'!$K11="x"),0,IF(AND('alle Spiele'!$H11='alle Spiele'!CH11,'alle Spiele'!$J11='alle Spiele'!CI11),Punktsystem!$B$5,IF(OR(AND('alle Spiele'!$H11-'alle Spiele'!$J11&lt;0,'alle Spiele'!CH11-'alle Spiele'!CI11&lt;0),AND('alle Spiele'!$H11-'alle Spiele'!$J11&gt;0,'alle Spiele'!CH11-'alle Spiele'!CI11&gt;0),AND('alle Spiele'!$H11-'alle Spiele'!$J11=0,'alle Spiele'!CH11-'alle Spiele'!CI11=0)),Punktsystem!$B$6,0)))</f>
        <v>0</v>
      </c>
      <c r="CI11" s="222">
        <f>IF(CH11=Punktsystem!$B$6,IF(AND(Punktsystem!$D$9&lt;&gt;"",'alle Spiele'!$H11-'alle Spiele'!$J11='alle Spiele'!CH11-'alle Spiele'!CI11,'alle Spiele'!$H11&lt;&gt;'alle Spiele'!$J11),Punktsystem!$B$9,0)+IF(AND(Punktsystem!$D$11&lt;&gt;"",OR('alle Spiele'!$H11='alle Spiele'!CH11,'alle Spiele'!$J11='alle Spiele'!CI11)),Punktsystem!$B$11,0)+IF(AND(Punktsystem!$D$10&lt;&gt;"",'alle Spiele'!$H11='alle Spiele'!$J11,'alle Spiele'!CH11='alle Spiele'!CI11,ABS('alle Spiele'!$H11-'alle Spiele'!CH11)=1),Punktsystem!$B$10,0),0)</f>
        <v>0</v>
      </c>
      <c r="CJ11" s="223">
        <f>IF(CH11=Punktsystem!$B$5,IF(AND(Punktsystem!$I$14&lt;&gt;"",'alle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K11" s="226">
        <f>IF(OR('alle Spiele'!CK11="",'alle Spiele'!CL11="",'alle Spiele'!$K11="x"),0,IF(AND('alle Spiele'!$H11='alle Spiele'!CK11,'alle Spiele'!$J11='alle Spiele'!CL11),Punktsystem!$B$5,IF(OR(AND('alle Spiele'!$H11-'alle Spiele'!$J11&lt;0,'alle Spiele'!CK11-'alle Spiele'!CL11&lt;0),AND('alle Spiele'!$H11-'alle Spiele'!$J11&gt;0,'alle Spiele'!CK11-'alle Spiele'!CL11&gt;0),AND('alle Spiele'!$H11-'alle Spiele'!$J11=0,'alle Spiele'!CK11-'alle Spiele'!CL11=0)),Punktsystem!$B$6,0)))</f>
        <v>0</v>
      </c>
      <c r="CL11" s="222">
        <f>IF(CK11=Punktsystem!$B$6,IF(AND(Punktsystem!$D$9&lt;&gt;"",'alle Spiele'!$H11-'alle Spiele'!$J11='alle Spiele'!CK11-'alle Spiele'!CL11,'alle Spiele'!$H11&lt;&gt;'alle Spiele'!$J11),Punktsystem!$B$9,0)+IF(AND(Punktsystem!$D$11&lt;&gt;"",OR('alle Spiele'!$H11='alle Spiele'!CK11,'alle Spiele'!$J11='alle Spiele'!CL11)),Punktsystem!$B$11,0)+IF(AND(Punktsystem!$D$10&lt;&gt;"",'alle Spiele'!$H11='alle Spiele'!$J11,'alle Spiele'!CK11='alle Spiele'!CL11,ABS('alle Spiele'!$H11-'alle Spiele'!CK11)=1),Punktsystem!$B$10,0),0)</f>
        <v>0</v>
      </c>
      <c r="CM11" s="223">
        <f>IF(CK11=Punktsystem!$B$5,IF(AND(Punktsystem!$I$14&lt;&gt;"",'alle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N11" s="226">
        <f>IF(OR('alle Spiele'!CN11="",'alle Spiele'!CO11="",'alle Spiele'!$K11="x"),0,IF(AND('alle Spiele'!$H11='alle Spiele'!CN11,'alle Spiele'!$J11='alle Spiele'!CO11),Punktsystem!$B$5,IF(OR(AND('alle Spiele'!$H11-'alle Spiele'!$J11&lt;0,'alle Spiele'!CN11-'alle Spiele'!CO11&lt;0),AND('alle Spiele'!$H11-'alle Spiele'!$J11&gt;0,'alle Spiele'!CN11-'alle Spiele'!CO11&gt;0),AND('alle Spiele'!$H11-'alle Spiele'!$J11=0,'alle Spiele'!CN11-'alle Spiele'!CO11=0)),Punktsystem!$B$6,0)))</f>
        <v>0</v>
      </c>
      <c r="CO11" s="222">
        <f>IF(CN11=Punktsystem!$B$6,IF(AND(Punktsystem!$D$9&lt;&gt;"",'alle Spiele'!$H11-'alle Spiele'!$J11='alle Spiele'!CN11-'alle Spiele'!CO11,'alle Spiele'!$H11&lt;&gt;'alle Spiele'!$J11),Punktsystem!$B$9,0)+IF(AND(Punktsystem!$D$11&lt;&gt;"",OR('alle Spiele'!$H11='alle Spiele'!CN11,'alle Spiele'!$J11='alle Spiele'!CO11)),Punktsystem!$B$11,0)+IF(AND(Punktsystem!$D$10&lt;&gt;"",'alle Spiele'!$H11='alle Spiele'!$J11,'alle Spiele'!CN11='alle Spiele'!CO11,ABS('alle Spiele'!$H11-'alle Spiele'!CN11)=1),Punktsystem!$B$10,0),0)</f>
        <v>0</v>
      </c>
      <c r="CP11" s="223">
        <f>IF(CN11=Punktsystem!$B$5,IF(AND(Punktsystem!$I$14&lt;&gt;"",'alle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Q11" s="226">
        <f>IF(OR('alle Spiele'!CQ11="",'alle Spiele'!CR11="",'alle Spiele'!$K11="x"),0,IF(AND('alle Spiele'!$H11='alle Spiele'!CQ11,'alle Spiele'!$J11='alle Spiele'!CR11),Punktsystem!$B$5,IF(OR(AND('alle Spiele'!$H11-'alle Spiele'!$J11&lt;0,'alle Spiele'!CQ11-'alle Spiele'!CR11&lt;0),AND('alle Spiele'!$H11-'alle Spiele'!$J11&gt;0,'alle Spiele'!CQ11-'alle Spiele'!CR11&gt;0),AND('alle Spiele'!$H11-'alle Spiele'!$J11=0,'alle Spiele'!CQ11-'alle Spiele'!CR11=0)),Punktsystem!$B$6,0)))</f>
        <v>0</v>
      </c>
      <c r="CR11" s="222">
        <f>IF(CQ11=Punktsystem!$B$6,IF(AND(Punktsystem!$D$9&lt;&gt;"",'alle Spiele'!$H11-'alle Spiele'!$J11='alle Spiele'!CQ11-'alle Spiele'!CR11,'alle Spiele'!$H11&lt;&gt;'alle Spiele'!$J11),Punktsystem!$B$9,0)+IF(AND(Punktsystem!$D$11&lt;&gt;"",OR('alle Spiele'!$H11='alle Spiele'!CQ11,'alle Spiele'!$J11='alle Spiele'!CR11)),Punktsystem!$B$11,0)+IF(AND(Punktsystem!$D$10&lt;&gt;"",'alle Spiele'!$H11='alle Spiele'!$J11,'alle Spiele'!CQ11='alle Spiele'!CR11,ABS('alle Spiele'!$H11-'alle Spiele'!CQ11)=1),Punktsystem!$B$10,0),0)</f>
        <v>0</v>
      </c>
      <c r="CS11" s="223">
        <f>IF(CQ11=Punktsystem!$B$5,IF(AND(Punktsystem!$I$14&lt;&gt;"",'alle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T11" s="226">
        <f>IF(OR('alle Spiele'!CT11="",'alle Spiele'!CU11="",'alle Spiele'!$K11="x"),0,IF(AND('alle Spiele'!$H11='alle Spiele'!CT11,'alle Spiele'!$J11='alle Spiele'!CU11),Punktsystem!$B$5,IF(OR(AND('alle Spiele'!$H11-'alle Spiele'!$J11&lt;0,'alle Spiele'!CT11-'alle Spiele'!CU11&lt;0),AND('alle Spiele'!$H11-'alle Spiele'!$J11&gt;0,'alle Spiele'!CT11-'alle Spiele'!CU11&gt;0),AND('alle Spiele'!$H11-'alle Spiele'!$J11=0,'alle Spiele'!CT11-'alle Spiele'!CU11=0)),Punktsystem!$B$6,0)))</f>
        <v>0</v>
      </c>
      <c r="CU11" s="222">
        <f>IF(CT11=Punktsystem!$B$6,IF(AND(Punktsystem!$D$9&lt;&gt;"",'alle Spiele'!$H11-'alle Spiele'!$J11='alle Spiele'!CT11-'alle Spiele'!CU11,'alle Spiele'!$H11&lt;&gt;'alle Spiele'!$J11),Punktsystem!$B$9,0)+IF(AND(Punktsystem!$D$11&lt;&gt;"",OR('alle Spiele'!$H11='alle Spiele'!CT11,'alle Spiele'!$J11='alle Spiele'!CU11)),Punktsystem!$B$11,0)+IF(AND(Punktsystem!$D$10&lt;&gt;"",'alle Spiele'!$H11='alle Spiele'!$J11,'alle Spiele'!CT11='alle Spiele'!CU11,ABS('alle Spiele'!$H11-'alle Spiele'!CT11)=1),Punktsystem!$B$10,0),0)</f>
        <v>0</v>
      </c>
      <c r="CV11" s="223">
        <f>IF(CT11=Punktsystem!$B$5,IF(AND(Punktsystem!$I$14&lt;&gt;"",'alle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W11" s="226">
        <f>IF(OR('alle Spiele'!CW11="",'alle Spiele'!CX11="",'alle Spiele'!$K11="x"),0,IF(AND('alle Spiele'!$H11='alle Spiele'!CW11,'alle Spiele'!$J11='alle Spiele'!CX11),Punktsystem!$B$5,IF(OR(AND('alle Spiele'!$H11-'alle Spiele'!$J11&lt;0,'alle Spiele'!CW11-'alle Spiele'!CX11&lt;0),AND('alle Spiele'!$H11-'alle Spiele'!$J11&gt;0,'alle Spiele'!CW11-'alle Spiele'!CX11&gt;0),AND('alle Spiele'!$H11-'alle Spiele'!$J11=0,'alle Spiele'!CW11-'alle Spiele'!CX11=0)),Punktsystem!$B$6,0)))</f>
        <v>0</v>
      </c>
      <c r="CX11" s="222">
        <f>IF(CW11=Punktsystem!$B$6,IF(AND(Punktsystem!$D$9&lt;&gt;"",'alle Spiele'!$H11-'alle Spiele'!$J11='alle Spiele'!CW11-'alle Spiele'!CX11,'alle Spiele'!$H11&lt;&gt;'alle Spiele'!$J11),Punktsystem!$B$9,0)+IF(AND(Punktsystem!$D$11&lt;&gt;"",OR('alle Spiele'!$H11='alle Spiele'!CW11,'alle Spiele'!$J11='alle Spiele'!CX11)),Punktsystem!$B$11,0)+IF(AND(Punktsystem!$D$10&lt;&gt;"",'alle Spiele'!$H11='alle Spiele'!$J11,'alle Spiele'!CW11='alle Spiele'!CX11,ABS('alle Spiele'!$H11-'alle Spiele'!CW11)=1),Punktsystem!$B$10,0),0)</f>
        <v>0</v>
      </c>
      <c r="CY11" s="223">
        <f>IF(CW11=Punktsystem!$B$5,IF(AND(Punktsystem!$I$14&lt;&gt;"",'alle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Z11" s="226">
        <f>IF(OR('alle Spiele'!CZ11="",'alle Spiele'!DA11="",'alle Spiele'!$K11="x"),0,IF(AND('alle Spiele'!$H11='alle Spiele'!CZ11,'alle Spiele'!$J11='alle Spiele'!DA11),Punktsystem!$B$5,IF(OR(AND('alle Spiele'!$H11-'alle Spiele'!$J11&lt;0,'alle Spiele'!CZ11-'alle Spiele'!DA11&lt;0),AND('alle Spiele'!$H11-'alle Spiele'!$J11&gt;0,'alle Spiele'!CZ11-'alle Spiele'!DA11&gt;0),AND('alle Spiele'!$H11-'alle Spiele'!$J11=0,'alle Spiele'!CZ11-'alle Spiele'!DA11=0)),Punktsystem!$B$6,0)))</f>
        <v>0</v>
      </c>
      <c r="DA11" s="222">
        <f>IF(CZ11=Punktsystem!$B$6,IF(AND(Punktsystem!$D$9&lt;&gt;"",'alle Spiele'!$H11-'alle Spiele'!$J11='alle Spiele'!CZ11-'alle Spiele'!DA11,'alle Spiele'!$H11&lt;&gt;'alle Spiele'!$J11),Punktsystem!$B$9,0)+IF(AND(Punktsystem!$D$11&lt;&gt;"",OR('alle Spiele'!$H11='alle Spiele'!CZ11,'alle Spiele'!$J11='alle Spiele'!DA11)),Punktsystem!$B$11,0)+IF(AND(Punktsystem!$D$10&lt;&gt;"",'alle Spiele'!$H11='alle Spiele'!$J11,'alle Spiele'!CZ11='alle Spiele'!DA11,ABS('alle Spiele'!$H11-'alle Spiele'!CZ11)=1),Punktsystem!$B$10,0),0)</f>
        <v>0</v>
      </c>
      <c r="DB11" s="223">
        <f>IF(CZ11=Punktsystem!$B$5,IF(AND(Punktsystem!$I$14&lt;&gt;"",'alle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C11" s="226">
        <f>IF(OR('alle Spiele'!DC11="",'alle Spiele'!DD11="",'alle Spiele'!$K11="x"),0,IF(AND('alle Spiele'!$H11='alle Spiele'!DC11,'alle Spiele'!$J11='alle Spiele'!DD11),Punktsystem!$B$5,IF(OR(AND('alle Spiele'!$H11-'alle Spiele'!$J11&lt;0,'alle Spiele'!DC11-'alle Spiele'!DD11&lt;0),AND('alle Spiele'!$H11-'alle Spiele'!$J11&gt;0,'alle Spiele'!DC11-'alle Spiele'!DD11&gt;0),AND('alle Spiele'!$H11-'alle Spiele'!$J11=0,'alle Spiele'!DC11-'alle Spiele'!DD11=0)),Punktsystem!$B$6,0)))</f>
        <v>0</v>
      </c>
      <c r="DD11" s="222">
        <f>IF(DC11=Punktsystem!$B$6,IF(AND(Punktsystem!$D$9&lt;&gt;"",'alle Spiele'!$H11-'alle Spiele'!$J11='alle Spiele'!DC11-'alle Spiele'!DD11,'alle Spiele'!$H11&lt;&gt;'alle Spiele'!$J11),Punktsystem!$B$9,0)+IF(AND(Punktsystem!$D$11&lt;&gt;"",OR('alle Spiele'!$H11='alle Spiele'!DC11,'alle Spiele'!$J11='alle Spiele'!DD11)),Punktsystem!$B$11,0)+IF(AND(Punktsystem!$D$10&lt;&gt;"",'alle Spiele'!$H11='alle Spiele'!$J11,'alle Spiele'!DC11='alle Spiele'!DD11,ABS('alle Spiele'!$H11-'alle Spiele'!DC11)=1),Punktsystem!$B$10,0),0)</f>
        <v>0</v>
      </c>
      <c r="DE11" s="223">
        <f>IF(DC11=Punktsystem!$B$5,IF(AND(Punktsystem!$I$14&lt;&gt;"",'alle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F11" s="226">
        <f>IF(OR('alle Spiele'!DF11="",'alle Spiele'!DG11="",'alle Spiele'!$K11="x"),0,IF(AND('alle Spiele'!$H11='alle Spiele'!DF11,'alle Spiele'!$J11='alle Spiele'!DG11),Punktsystem!$B$5,IF(OR(AND('alle Spiele'!$H11-'alle Spiele'!$J11&lt;0,'alle Spiele'!DF11-'alle Spiele'!DG11&lt;0),AND('alle Spiele'!$H11-'alle Spiele'!$J11&gt;0,'alle Spiele'!DF11-'alle Spiele'!DG11&gt;0),AND('alle Spiele'!$H11-'alle Spiele'!$J11=0,'alle Spiele'!DF11-'alle Spiele'!DG11=0)),Punktsystem!$B$6,0)))</f>
        <v>0</v>
      </c>
      <c r="DG11" s="222">
        <f>IF(DF11=Punktsystem!$B$6,IF(AND(Punktsystem!$D$9&lt;&gt;"",'alle Spiele'!$H11-'alle Spiele'!$J11='alle Spiele'!DF11-'alle Spiele'!DG11,'alle Spiele'!$H11&lt;&gt;'alle Spiele'!$J11),Punktsystem!$B$9,0)+IF(AND(Punktsystem!$D$11&lt;&gt;"",OR('alle Spiele'!$H11='alle Spiele'!DF11,'alle Spiele'!$J11='alle Spiele'!DG11)),Punktsystem!$B$11,0)+IF(AND(Punktsystem!$D$10&lt;&gt;"",'alle Spiele'!$H11='alle Spiele'!$J11,'alle Spiele'!DF11='alle Spiele'!DG11,ABS('alle Spiele'!$H11-'alle Spiele'!DF11)=1),Punktsystem!$B$10,0),0)</f>
        <v>0</v>
      </c>
      <c r="DH11" s="223">
        <f>IF(DF11=Punktsystem!$B$5,IF(AND(Punktsystem!$I$14&lt;&gt;"",'alle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I11" s="226">
        <f>IF(OR('alle Spiele'!DI11="",'alle Spiele'!DJ11="",'alle Spiele'!$K11="x"),0,IF(AND('alle Spiele'!$H11='alle Spiele'!DI11,'alle Spiele'!$J11='alle Spiele'!DJ11),Punktsystem!$B$5,IF(OR(AND('alle Spiele'!$H11-'alle Spiele'!$J11&lt;0,'alle Spiele'!DI11-'alle Spiele'!DJ11&lt;0),AND('alle Spiele'!$H11-'alle Spiele'!$J11&gt;0,'alle Spiele'!DI11-'alle Spiele'!DJ11&gt;0),AND('alle Spiele'!$H11-'alle Spiele'!$J11=0,'alle Spiele'!DI11-'alle Spiele'!DJ11=0)),Punktsystem!$B$6,0)))</f>
        <v>0</v>
      </c>
      <c r="DJ11" s="222">
        <f>IF(DI11=Punktsystem!$B$6,IF(AND(Punktsystem!$D$9&lt;&gt;"",'alle Spiele'!$H11-'alle Spiele'!$J11='alle Spiele'!DI11-'alle Spiele'!DJ11,'alle Spiele'!$H11&lt;&gt;'alle Spiele'!$J11),Punktsystem!$B$9,0)+IF(AND(Punktsystem!$D$11&lt;&gt;"",OR('alle Spiele'!$H11='alle Spiele'!DI11,'alle Spiele'!$J11='alle Spiele'!DJ11)),Punktsystem!$B$11,0)+IF(AND(Punktsystem!$D$10&lt;&gt;"",'alle Spiele'!$H11='alle Spiele'!$J11,'alle Spiele'!DI11='alle Spiele'!DJ11,ABS('alle Spiele'!$H11-'alle Spiele'!DI11)=1),Punktsystem!$B$10,0),0)</f>
        <v>0</v>
      </c>
      <c r="DK11" s="223">
        <f>IF(DI11=Punktsystem!$B$5,IF(AND(Punktsystem!$I$14&lt;&gt;"",'alle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L11" s="226">
        <f>IF(OR('alle Spiele'!DL11="",'alle Spiele'!DM11="",'alle Spiele'!$K11="x"),0,IF(AND('alle Spiele'!$H11='alle Spiele'!DL11,'alle Spiele'!$J11='alle Spiele'!DM11),Punktsystem!$B$5,IF(OR(AND('alle Spiele'!$H11-'alle Spiele'!$J11&lt;0,'alle Spiele'!DL11-'alle Spiele'!DM11&lt;0),AND('alle Spiele'!$H11-'alle Spiele'!$J11&gt;0,'alle Spiele'!DL11-'alle Spiele'!DM11&gt;0),AND('alle Spiele'!$H11-'alle Spiele'!$J11=0,'alle Spiele'!DL11-'alle Spiele'!DM11=0)),Punktsystem!$B$6,0)))</f>
        <v>0</v>
      </c>
      <c r="DM11" s="222">
        <f>IF(DL11=Punktsystem!$B$6,IF(AND(Punktsystem!$D$9&lt;&gt;"",'alle Spiele'!$H11-'alle Spiele'!$J11='alle Spiele'!DL11-'alle Spiele'!DM11,'alle Spiele'!$H11&lt;&gt;'alle Spiele'!$J11),Punktsystem!$B$9,0)+IF(AND(Punktsystem!$D$11&lt;&gt;"",OR('alle Spiele'!$H11='alle Spiele'!DL11,'alle Spiele'!$J11='alle Spiele'!DM11)),Punktsystem!$B$11,0)+IF(AND(Punktsystem!$D$10&lt;&gt;"",'alle Spiele'!$H11='alle Spiele'!$J11,'alle Spiele'!DL11='alle Spiele'!DM11,ABS('alle Spiele'!$H11-'alle Spiele'!DL11)=1),Punktsystem!$B$10,0),0)</f>
        <v>0</v>
      </c>
      <c r="DN11" s="223">
        <f>IF(DL11=Punktsystem!$B$5,IF(AND(Punktsystem!$I$14&lt;&gt;"",'alle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O11" s="226">
        <f>IF(OR('alle Spiele'!DO11="",'alle Spiele'!DP11="",'alle Spiele'!$K11="x"),0,IF(AND('alle Spiele'!$H11='alle Spiele'!DO11,'alle Spiele'!$J11='alle Spiele'!DP11),Punktsystem!$B$5,IF(OR(AND('alle Spiele'!$H11-'alle Spiele'!$J11&lt;0,'alle Spiele'!DO11-'alle Spiele'!DP11&lt;0),AND('alle Spiele'!$H11-'alle Spiele'!$J11&gt;0,'alle Spiele'!DO11-'alle Spiele'!DP11&gt;0),AND('alle Spiele'!$H11-'alle Spiele'!$J11=0,'alle Spiele'!DO11-'alle Spiele'!DP11=0)),Punktsystem!$B$6,0)))</f>
        <v>0</v>
      </c>
      <c r="DP11" s="222">
        <f>IF(DO11=Punktsystem!$B$6,IF(AND(Punktsystem!$D$9&lt;&gt;"",'alle Spiele'!$H11-'alle Spiele'!$J11='alle Spiele'!DO11-'alle Spiele'!DP11,'alle Spiele'!$H11&lt;&gt;'alle Spiele'!$J11),Punktsystem!$B$9,0)+IF(AND(Punktsystem!$D$11&lt;&gt;"",OR('alle Spiele'!$H11='alle Spiele'!DO11,'alle Spiele'!$J11='alle Spiele'!DP11)),Punktsystem!$B$11,0)+IF(AND(Punktsystem!$D$10&lt;&gt;"",'alle Spiele'!$H11='alle Spiele'!$J11,'alle Spiele'!DO11='alle Spiele'!DP11,ABS('alle Spiele'!$H11-'alle Spiele'!DO11)=1),Punktsystem!$B$10,0),0)</f>
        <v>0</v>
      </c>
      <c r="DQ11" s="223">
        <f>IF(DO11=Punktsystem!$B$5,IF(AND(Punktsystem!$I$14&lt;&gt;"",'alle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R11" s="226">
        <f>IF(OR('alle Spiele'!DR11="",'alle Spiele'!DS11="",'alle Spiele'!$K11="x"),0,IF(AND('alle Spiele'!$H11='alle Spiele'!DR11,'alle Spiele'!$J11='alle Spiele'!DS11),Punktsystem!$B$5,IF(OR(AND('alle Spiele'!$H11-'alle Spiele'!$J11&lt;0,'alle Spiele'!DR11-'alle Spiele'!DS11&lt;0),AND('alle Spiele'!$H11-'alle Spiele'!$J11&gt;0,'alle Spiele'!DR11-'alle Spiele'!DS11&gt;0),AND('alle Spiele'!$H11-'alle Spiele'!$J11=0,'alle Spiele'!DR11-'alle Spiele'!DS11=0)),Punktsystem!$B$6,0)))</f>
        <v>0</v>
      </c>
      <c r="DS11" s="222">
        <f>IF(DR11=Punktsystem!$B$6,IF(AND(Punktsystem!$D$9&lt;&gt;"",'alle Spiele'!$H11-'alle Spiele'!$J11='alle Spiele'!DR11-'alle Spiele'!DS11,'alle Spiele'!$H11&lt;&gt;'alle Spiele'!$J11),Punktsystem!$B$9,0)+IF(AND(Punktsystem!$D$11&lt;&gt;"",OR('alle Spiele'!$H11='alle Spiele'!DR11,'alle Spiele'!$J11='alle Spiele'!DS11)),Punktsystem!$B$11,0)+IF(AND(Punktsystem!$D$10&lt;&gt;"",'alle Spiele'!$H11='alle Spiele'!$J11,'alle Spiele'!DR11='alle Spiele'!DS11,ABS('alle Spiele'!$H11-'alle Spiele'!DR11)=1),Punktsystem!$B$10,0),0)</f>
        <v>0</v>
      </c>
      <c r="DT11" s="223">
        <f>IF(DR11=Punktsystem!$B$5,IF(AND(Punktsystem!$I$14&lt;&gt;"",'alle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U11" s="226">
        <f>IF(OR('alle Spiele'!DU11="",'alle Spiele'!DV11="",'alle Spiele'!$K11="x"),0,IF(AND('alle Spiele'!$H11='alle Spiele'!DU11,'alle Spiele'!$J11='alle Spiele'!DV11),Punktsystem!$B$5,IF(OR(AND('alle Spiele'!$H11-'alle Spiele'!$J11&lt;0,'alle Spiele'!DU11-'alle Spiele'!DV11&lt;0),AND('alle Spiele'!$H11-'alle Spiele'!$J11&gt;0,'alle Spiele'!DU11-'alle Spiele'!DV11&gt;0),AND('alle Spiele'!$H11-'alle Spiele'!$J11=0,'alle Spiele'!DU11-'alle Spiele'!DV11=0)),Punktsystem!$B$6,0)))</f>
        <v>0</v>
      </c>
      <c r="DV11" s="222">
        <f>IF(DU11=Punktsystem!$B$6,IF(AND(Punktsystem!$D$9&lt;&gt;"",'alle Spiele'!$H11-'alle Spiele'!$J11='alle Spiele'!DU11-'alle Spiele'!DV11,'alle Spiele'!$H11&lt;&gt;'alle Spiele'!$J11),Punktsystem!$B$9,0)+IF(AND(Punktsystem!$D$11&lt;&gt;"",OR('alle Spiele'!$H11='alle Spiele'!DU11,'alle Spiele'!$J11='alle Spiele'!DV11)),Punktsystem!$B$11,0)+IF(AND(Punktsystem!$D$10&lt;&gt;"",'alle Spiele'!$H11='alle Spiele'!$J11,'alle Spiele'!DU11='alle Spiele'!DV11,ABS('alle Spiele'!$H11-'alle Spiele'!DU11)=1),Punktsystem!$B$10,0),0)</f>
        <v>0</v>
      </c>
      <c r="DW11" s="223">
        <f>IF(DU11=Punktsystem!$B$5,IF(AND(Punktsystem!$I$14&lt;&gt;"",'alle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X11" s="226">
        <f>IF(OR('alle Spiele'!DX11="",'alle Spiele'!DY11="",'alle Spiele'!$K11="x"),0,IF(AND('alle Spiele'!$H11='alle Spiele'!DX11,'alle Spiele'!$J11='alle Spiele'!DY11),Punktsystem!$B$5,IF(OR(AND('alle Spiele'!$H11-'alle Spiele'!$J11&lt;0,'alle Spiele'!DX11-'alle Spiele'!DY11&lt;0),AND('alle Spiele'!$H11-'alle Spiele'!$J11&gt;0,'alle Spiele'!DX11-'alle Spiele'!DY11&gt;0),AND('alle Spiele'!$H11-'alle Spiele'!$J11=0,'alle Spiele'!DX11-'alle Spiele'!DY11=0)),Punktsystem!$B$6,0)))</f>
        <v>0</v>
      </c>
      <c r="DY11" s="222">
        <f>IF(DX11=Punktsystem!$B$6,IF(AND(Punktsystem!$D$9&lt;&gt;"",'alle Spiele'!$H11-'alle Spiele'!$J11='alle Spiele'!DX11-'alle Spiele'!DY11,'alle Spiele'!$H11&lt;&gt;'alle Spiele'!$J11),Punktsystem!$B$9,0)+IF(AND(Punktsystem!$D$11&lt;&gt;"",OR('alle Spiele'!$H11='alle Spiele'!DX11,'alle Spiele'!$J11='alle Spiele'!DY11)),Punktsystem!$B$11,0)+IF(AND(Punktsystem!$D$10&lt;&gt;"",'alle Spiele'!$H11='alle Spiele'!$J11,'alle Spiele'!DX11='alle Spiele'!DY11,ABS('alle Spiele'!$H11-'alle Spiele'!DX11)=1),Punktsystem!$B$10,0),0)</f>
        <v>0</v>
      </c>
      <c r="DZ11" s="223">
        <f>IF(DX11=Punktsystem!$B$5,IF(AND(Punktsystem!$I$14&lt;&gt;"",'alle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A11" s="226">
        <f>IF(OR('alle Spiele'!EA11="",'alle Spiele'!EB11="",'alle Spiele'!$K11="x"),0,IF(AND('alle Spiele'!$H11='alle Spiele'!EA11,'alle Spiele'!$J11='alle Spiele'!EB11),Punktsystem!$B$5,IF(OR(AND('alle Spiele'!$H11-'alle Spiele'!$J11&lt;0,'alle Spiele'!EA11-'alle Spiele'!EB11&lt;0),AND('alle Spiele'!$H11-'alle Spiele'!$J11&gt;0,'alle Spiele'!EA11-'alle Spiele'!EB11&gt;0),AND('alle Spiele'!$H11-'alle Spiele'!$J11=0,'alle Spiele'!EA11-'alle Spiele'!EB11=0)),Punktsystem!$B$6,0)))</f>
        <v>0</v>
      </c>
      <c r="EB11" s="222">
        <f>IF(EA11=Punktsystem!$B$6,IF(AND(Punktsystem!$D$9&lt;&gt;"",'alle Spiele'!$H11-'alle Spiele'!$J11='alle Spiele'!EA11-'alle Spiele'!EB11,'alle Spiele'!$H11&lt;&gt;'alle Spiele'!$J11),Punktsystem!$B$9,0)+IF(AND(Punktsystem!$D$11&lt;&gt;"",OR('alle Spiele'!$H11='alle Spiele'!EA11,'alle Spiele'!$J11='alle Spiele'!EB11)),Punktsystem!$B$11,0)+IF(AND(Punktsystem!$D$10&lt;&gt;"",'alle Spiele'!$H11='alle Spiele'!$J11,'alle Spiele'!EA11='alle Spiele'!EB11,ABS('alle Spiele'!$H11-'alle Spiele'!EA11)=1),Punktsystem!$B$10,0),0)</f>
        <v>0</v>
      </c>
      <c r="EC11" s="223">
        <f>IF(EA11=Punktsystem!$B$5,IF(AND(Punktsystem!$I$14&lt;&gt;"",'alle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D11" s="226">
        <f>IF(OR('alle Spiele'!ED11="",'alle Spiele'!EE11="",'alle Spiele'!$K11="x"),0,IF(AND('alle Spiele'!$H11='alle Spiele'!ED11,'alle Spiele'!$J11='alle Spiele'!EE11),Punktsystem!$B$5,IF(OR(AND('alle Spiele'!$H11-'alle Spiele'!$J11&lt;0,'alle Spiele'!ED11-'alle Spiele'!EE11&lt;0),AND('alle Spiele'!$H11-'alle Spiele'!$J11&gt;0,'alle Spiele'!ED11-'alle Spiele'!EE11&gt;0),AND('alle Spiele'!$H11-'alle Spiele'!$J11=0,'alle Spiele'!ED11-'alle Spiele'!EE11=0)),Punktsystem!$B$6,0)))</f>
        <v>0</v>
      </c>
      <c r="EE11" s="222">
        <f>IF(ED11=Punktsystem!$B$6,IF(AND(Punktsystem!$D$9&lt;&gt;"",'alle Spiele'!$H11-'alle Spiele'!$J11='alle Spiele'!ED11-'alle Spiele'!EE11,'alle Spiele'!$H11&lt;&gt;'alle Spiele'!$J11),Punktsystem!$B$9,0)+IF(AND(Punktsystem!$D$11&lt;&gt;"",OR('alle Spiele'!$H11='alle Spiele'!ED11,'alle Spiele'!$J11='alle Spiele'!EE11)),Punktsystem!$B$11,0)+IF(AND(Punktsystem!$D$10&lt;&gt;"",'alle Spiele'!$H11='alle Spiele'!$J11,'alle Spiele'!ED11='alle Spiele'!EE11,ABS('alle Spiele'!$H11-'alle Spiele'!ED11)=1),Punktsystem!$B$10,0),0)</f>
        <v>0</v>
      </c>
      <c r="EF11" s="223">
        <f>IF(ED11=Punktsystem!$B$5,IF(AND(Punktsystem!$I$14&lt;&gt;"",'alle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G11" s="226">
        <f>IF(OR('alle Spiele'!EG11="",'alle Spiele'!EH11="",'alle Spiele'!$K11="x"),0,IF(AND('alle Spiele'!$H11='alle Spiele'!EG11,'alle Spiele'!$J11='alle Spiele'!EH11),Punktsystem!$B$5,IF(OR(AND('alle Spiele'!$H11-'alle Spiele'!$J11&lt;0,'alle Spiele'!EG11-'alle Spiele'!EH11&lt;0),AND('alle Spiele'!$H11-'alle Spiele'!$J11&gt;0,'alle Spiele'!EG11-'alle Spiele'!EH11&gt;0),AND('alle Spiele'!$H11-'alle Spiele'!$J11=0,'alle Spiele'!EG11-'alle Spiele'!EH11=0)),Punktsystem!$B$6,0)))</f>
        <v>0</v>
      </c>
      <c r="EH11" s="222">
        <f>IF(EG11=Punktsystem!$B$6,IF(AND(Punktsystem!$D$9&lt;&gt;"",'alle Spiele'!$H11-'alle Spiele'!$J11='alle Spiele'!EG11-'alle Spiele'!EH11,'alle Spiele'!$H11&lt;&gt;'alle Spiele'!$J11),Punktsystem!$B$9,0)+IF(AND(Punktsystem!$D$11&lt;&gt;"",OR('alle Spiele'!$H11='alle Spiele'!EG11,'alle Spiele'!$J11='alle Spiele'!EH11)),Punktsystem!$B$11,0)+IF(AND(Punktsystem!$D$10&lt;&gt;"",'alle Spiele'!$H11='alle Spiele'!$J11,'alle Spiele'!EG11='alle Spiele'!EH11,ABS('alle Spiele'!$H11-'alle Spiele'!EG11)=1),Punktsystem!$B$10,0),0)</f>
        <v>0</v>
      </c>
      <c r="EI11" s="223">
        <f>IF(EG11=Punktsystem!$B$5,IF(AND(Punktsystem!$I$14&lt;&gt;"",'alle Spiele'!$H11+'alle Spiele'!$J11&gt;Punktsystem!$D$14),('alle Spiele'!$H11+'alle Spiele'!$J11-Punktsystem!$D$14)*Punktsystem!$F$14,0)+IF(AND(Punktsystem!$I$15&lt;&gt;"",ABS('alle Spiele'!$H11-'alle Spiele'!$J11)&gt;Punktsystem!$D$15),(ABS('alle Spiele'!$H11-'alle Spiele'!$J11)-Punktsystem!$D$15)*Punktsystem!$F$15,0),0)</f>
        <v>0</v>
      </c>
    </row>
    <row r="12" spans="1:139">
      <c r="A12"/>
      <c r="B12"/>
      <c r="C12"/>
      <c r="D12"/>
      <c r="E12"/>
      <c r="F12"/>
      <c r="G12"/>
      <c r="H12"/>
      <c r="J12"/>
      <c r="K12"/>
      <c r="L12"/>
      <c r="M12"/>
      <c r="N12"/>
      <c r="O12"/>
      <c r="P12"/>
      <c r="Q12"/>
      <c r="T12" s="226">
        <f>IF(OR('alle Spiele'!T12="",'alle Spiele'!U12="",'alle Spiele'!$K12="x"),0,IF(AND('alle Spiele'!$H12='alle Spiele'!T12,'alle Spiele'!$J12='alle Spiele'!U12),Punktsystem!$B$5,IF(OR(AND('alle Spiele'!$H12-'alle Spiele'!$J12&lt;0,'alle Spiele'!T12-'alle Spiele'!U12&lt;0),AND('alle Spiele'!$H12-'alle Spiele'!$J12&gt;0,'alle Spiele'!T12-'alle Spiele'!U12&gt;0),AND('alle Spiele'!$H12-'alle Spiele'!$J12=0,'alle Spiele'!T12-'alle Spiele'!U12=0)),Punktsystem!$B$6,0)))</f>
        <v>3</v>
      </c>
      <c r="U12" s="222">
        <f>IF(T12=Punktsystem!$B$6,IF(AND(Punktsystem!$D$9&lt;&gt;"",'alle Spiele'!$H12-'alle Spiele'!$J12='alle Spiele'!T12-'alle Spiele'!U12,'alle Spiele'!$H12&lt;&gt;'alle Spiele'!$J12),Punktsystem!$B$9,0)+IF(AND(Punktsystem!$D$11&lt;&gt;"",OR('alle Spiele'!$H12='alle Spiele'!T12,'alle Spiele'!$J12='alle Spiele'!U12)),Punktsystem!$B$11,0)+IF(AND(Punktsystem!$D$10&lt;&gt;"",'alle Spiele'!$H12='alle Spiele'!$J12,'alle Spiele'!T12='alle Spiele'!U12,ABS('alle Spiele'!$H12-'alle Spiele'!T12)=1),Punktsystem!$B$10,0),0)</f>
        <v>0</v>
      </c>
      <c r="V12" s="223">
        <f>IF(T12=Punktsystem!$B$5,IF(AND(Punktsystem!$I$14&lt;&gt;"",'alle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W12" s="226">
        <f>IF(OR('alle Spiele'!W12="",'alle Spiele'!X12="",'alle Spiele'!$K12="x"),0,IF(AND('alle Spiele'!$H12='alle Spiele'!W12,'alle Spiele'!$J12='alle Spiele'!X12),Punktsystem!$B$5,IF(OR(AND('alle Spiele'!$H12-'alle Spiele'!$J12&lt;0,'alle Spiele'!W12-'alle Spiele'!X12&lt;0),AND('alle Spiele'!$H12-'alle Spiele'!$J12&gt;0,'alle Spiele'!W12-'alle Spiele'!X12&gt;0),AND('alle Spiele'!$H12-'alle Spiele'!$J12=0,'alle Spiele'!W12-'alle Spiele'!X12=0)),Punktsystem!$B$6,0)))</f>
        <v>0</v>
      </c>
      <c r="X12" s="222">
        <f>IF(W12=Punktsystem!$B$6,IF(AND(Punktsystem!$D$9&lt;&gt;"",'alle Spiele'!$H12-'alle Spiele'!$J12='alle Spiele'!W12-'alle Spiele'!X12,'alle Spiele'!$H12&lt;&gt;'alle Spiele'!$J12),Punktsystem!$B$9,0)+IF(AND(Punktsystem!$D$11&lt;&gt;"",OR('alle Spiele'!$H12='alle Spiele'!W12,'alle Spiele'!$J12='alle Spiele'!X12)),Punktsystem!$B$11,0)+IF(AND(Punktsystem!$D$10&lt;&gt;"",'alle Spiele'!$H12='alle Spiele'!$J12,'alle Spiele'!W12='alle Spiele'!X12,ABS('alle Spiele'!$H12-'alle Spiele'!W12)=1),Punktsystem!$B$10,0),0)</f>
        <v>0</v>
      </c>
      <c r="Y12" s="223">
        <f>IF(W12=Punktsystem!$B$5,IF(AND(Punktsystem!$I$14&lt;&gt;"",'alle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Z12" s="226">
        <f>IF(OR('alle Spiele'!Z12="",'alle Spiele'!AA12="",'alle Spiele'!$K12="x"),0,IF(AND('alle Spiele'!$H12='alle Spiele'!Z12,'alle Spiele'!$J12='alle Spiele'!AA12),Punktsystem!$B$5,IF(OR(AND('alle Spiele'!$H12-'alle Spiele'!$J12&lt;0,'alle Spiele'!Z12-'alle Spiele'!AA12&lt;0),AND('alle Spiele'!$H12-'alle Spiele'!$J12&gt;0,'alle Spiele'!Z12-'alle Spiele'!AA12&gt;0),AND('alle Spiele'!$H12-'alle Spiele'!$J12=0,'alle Spiele'!Z12-'alle Spiele'!AA12=0)),Punktsystem!$B$6,0)))</f>
        <v>0</v>
      </c>
      <c r="AA12" s="222">
        <f>IF(Z12=Punktsystem!$B$6,IF(AND(Punktsystem!$D$9&lt;&gt;"",'alle Spiele'!$H12-'alle Spiele'!$J12='alle Spiele'!Z12-'alle Spiele'!AA12,'alle Spiele'!$H12&lt;&gt;'alle Spiele'!$J12),Punktsystem!$B$9,0)+IF(AND(Punktsystem!$D$11&lt;&gt;"",OR('alle Spiele'!$H12='alle Spiele'!Z12,'alle Spiele'!$J12='alle Spiele'!AA12)),Punktsystem!$B$11,0)+IF(AND(Punktsystem!$D$10&lt;&gt;"",'alle Spiele'!$H12='alle Spiele'!$J12,'alle Spiele'!Z12='alle Spiele'!AA12,ABS('alle Spiele'!$H12-'alle Spiele'!Z12)=1),Punktsystem!$B$10,0),0)</f>
        <v>0</v>
      </c>
      <c r="AB12" s="223">
        <f>IF(Z12=Punktsystem!$B$5,IF(AND(Punktsystem!$I$14&lt;&gt;"",'alle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C12" s="226">
        <f>IF(OR('alle Spiele'!AC12="",'alle Spiele'!AD12="",'alle Spiele'!$K12="x"),0,IF(AND('alle Spiele'!$H12='alle Spiele'!AC12,'alle Spiele'!$J12='alle Spiele'!AD12),Punktsystem!$B$5,IF(OR(AND('alle Spiele'!$H12-'alle Spiele'!$J12&lt;0,'alle Spiele'!AC12-'alle Spiele'!AD12&lt;0),AND('alle Spiele'!$H12-'alle Spiele'!$J12&gt;0,'alle Spiele'!AC12-'alle Spiele'!AD12&gt;0),AND('alle Spiele'!$H12-'alle Spiele'!$J12=0,'alle Spiele'!AC12-'alle Spiele'!AD12=0)),Punktsystem!$B$6,0)))</f>
        <v>0</v>
      </c>
      <c r="AD12" s="222">
        <f>IF(AC12=Punktsystem!$B$6,IF(AND(Punktsystem!$D$9&lt;&gt;"",'alle Spiele'!$H12-'alle Spiele'!$J12='alle Spiele'!AC12-'alle Spiele'!AD12,'alle Spiele'!$H12&lt;&gt;'alle Spiele'!$J12),Punktsystem!$B$9,0)+IF(AND(Punktsystem!$D$11&lt;&gt;"",OR('alle Spiele'!$H12='alle Spiele'!AC12,'alle Spiele'!$J12='alle Spiele'!AD12)),Punktsystem!$B$11,0)+IF(AND(Punktsystem!$D$10&lt;&gt;"",'alle Spiele'!$H12='alle Spiele'!$J12,'alle Spiele'!AC12='alle Spiele'!AD12,ABS('alle Spiele'!$H12-'alle Spiele'!AC12)=1),Punktsystem!$B$10,0),0)</f>
        <v>0</v>
      </c>
      <c r="AE12" s="223">
        <f>IF(AC12=Punktsystem!$B$5,IF(AND(Punktsystem!$I$14&lt;&gt;"",'alle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F12" s="226">
        <f>IF(OR('alle Spiele'!AF12="",'alle Spiele'!AG12="",'alle Spiele'!$K12="x"),0,IF(AND('alle Spiele'!$H12='alle Spiele'!AF12,'alle Spiele'!$J12='alle Spiele'!AG12),Punktsystem!$B$5,IF(OR(AND('alle Spiele'!$H12-'alle Spiele'!$J12&lt;0,'alle Spiele'!AF12-'alle Spiele'!AG12&lt;0),AND('alle Spiele'!$H12-'alle Spiele'!$J12&gt;0,'alle Spiele'!AF12-'alle Spiele'!AG12&gt;0),AND('alle Spiele'!$H12-'alle Spiele'!$J12=0,'alle Spiele'!AF12-'alle Spiele'!AG12=0)),Punktsystem!$B$6,0)))</f>
        <v>0</v>
      </c>
      <c r="AG12" s="222">
        <f>IF(AF12=Punktsystem!$B$6,IF(AND(Punktsystem!$D$9&lt;&gt;"",'alle Spiele'!$H12-'alle Spiele'!$J12='alle Spiele'!AF12-'alle Spiele'!AG12,'alle Spiele'!$H12&lt;&gt;'alle Spiele'!$J12),Punktsystem!$B$9,0)+IF(AND(Punktsystem!$D$11&lt;&gt;"",OR('alle Spiele'!$H12='alle Spiele'!AF12,'alle Spiele'!$J12='alle Spiele'!AG12)),Punktsystem!$B$11,0)+IF(AND(Punktsystem!$D$10&lt;&gt;"",'alle Spiele'!$H12='alle Spiele'!$J12,'alle Spiele'!AF12='alle Spiele'!AG12,ABS('alle Spiele'!$H12-'alle Spiele'!AF12)=1),Punktsystem!$B$10,0),0)</f>
        <v>0</v>
      </c>
      <c r="AH12" s="223">
        <f>IF(AF12=Punktsystem!$B$5,IF(AND(Punktsystem!$I$14&lt;&gt;"",'alle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I12" s="226">
        <f>IF(OR('alle Spiele'!AI12="",'alle Spiele'!AJ12="",'alle Spiele'!$K12="x"),0,IF(AND('alle Spiele'!$H12='alle Spiele'!AI12,'alle Spiele'!$J12='alle Spiele'!AJ12),Punktsystem!$B$5,IF(OR(AND('alle Spiele'!$H12-'alle Spiele'!$J12&lt;0,'alle Spiele'!AI12-'alle Spiele'!AJ12&lt;0),AND('alle Spiele'!$H12-'alle Spiele'!$J12&gt;0,'alle Spiele'!AI12-'alle Spiele'!AJ12&gt;0),AND('alle Spiele'!$H12-'alle Spiele'!$J12=0,'alle Spiele'!AI12-'alle Spiele'!AJ12=0)),Punktsystem!$B$6,0)))</f>
        <v>0</v>
      </c>
      <c r="AJ12" s="222">
        <f>IF(AI12=Punktsystem!$B$6,IF(AND(Punktsystem!$D$9&lt;&gt;"",'alle Spiele'!$H12-'alle Spiele'!$J12='alle Spiele'!AI12-'alle Spiele'!AJ12,'alle Spiele'!$H12&lt;&gt;'alle Spiele'!$J12),Punktsystem!$B$9,0)+IF(AND(Punktsystem!$D$11&lt;&gt;"",OR('alle Spiele'!$H12='alle Spiele'!AI12,'alle Spiele'!$J12='alle Spiele'!AJ12)),Punktsystem!$B$11,0)+IF(AND(Punktsystem!$D$10&lt;&gt;"",'alle Spiele'!$H12='alle Spiele'!$J12,'alle Spiele'!AI12='alle Spiele'!AJ12,ABS('alle Spiele'!$H12-'alle Spiele'!AI12)=1),Punktsystem!$B$10,0),0)</f>
        <v>0</v>
      </c>
      <c r="AK12" s="223">
        <f>IF(AI12=Punktsystem!$B$5,IF(AND(Punktsystem!$I$14&lt;&gt;"",'alle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L12" s="226">
        <f>IF(OR('alle Spiele'!AL12="",'alle Spiele'!AM12="",'alle Spiele'!$K12="x"),0,IF(AND('alle Spiele'!$H12='alle Spiele'!AL12,'alle Spiele'!$J12='alle Spiele'!AM12),Punktsystem!$B$5,IF(OR(AND('alle Spiele'!$H12-'alle Spiele'!$J12&lt;0,'alle Spiele'!AL12-'alle Spiele'!AM12&lt;0),AND('alle Spiele'!$H12-'alle Spiele'!$J12&gt;0,'alle Spiele'!AL12-'alle Spiele'!AM12&gt;0),AND('alle Spiele'!$H12-'alle Spiele'!$J12=0,'alle Spiele'!AL12-'alle Spiele'!AM12=0)),Punktsystem!$B$6,0)))</f>
        <v>0</v>
      </c>
      <c r="AM12" s="222">
        <f>IF(AL12=Punktsystem!$B$6,IF(AND(Punktsystem!$D$9&lt;&gt;"",'alle Spiele'!$H12-'alle Spiele'!$J12='alle Spiele'!AL12-'alle Spiele'!AM12,'alle Spiele'!$H12&lt;&gt;'alle Spiele'!$J12),Punktsystem!$B$9,0)+IF(AND(Punktsystem!$D$11&lt;&gt;"",OR('alle Spiele'!$H12='alle Spiele'!AL12,'alle Spiele'!$J12='alle Spiele'!AM12)),Punktsystem!$B$11,0)+IF(AND(Punktsystem!$D$10&lt;&gt;"",'alle Spiele'!$H12='alle Spiele'!$J12,'alle Spiele'!AL12='alle Spiele'!AM12,ABS('alle Spiele'!$H12-'alle Spiele'!AL12)=1),Punktsystem!$B$10,0),0)</f>
        <v>0</v>
      </c>
      <c r="AN12" s="223">
        <f>IF(AL12=Punktsystem!$B$5,IF(AND(Punktsystem!$I$14&lt;&gt;"",'alle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O12" s="226">
        <f>IF(OR('alle Spiele'!AO12="",'alle Spiele'!AP12="",'alle Spiele'!$K12="x"),0,IF(AND('alle Spiele'!$H12='alle Spiele'!AO12,'alle Spiele'!$J12='alle Spiele'!AP12),Punktsystem!$B$5,IF(OR(AND('alle Spiele'!$H12-'alle Spiele'!$J12&lt;0,'alle Spiele'!AO12-'alle Spiele'!AP12&lt;0),AND('alle Spiele'!$H12-'alle Spiele'!$J12&gt;0,'alle Spiele'!AO12-'alle Spiele'!AP12&gt;0),AND('alle Spiele'!$H12-'alle Spiele'!$J12=0,'alle Spiele'!AO12-'alle Spiele'!AP12=0)),Punktsystem!$B$6,0)))</f>
        <v>0</v>
      </c>
      <c r="AP12" s="222">
        <f>IF(AO12=Punktsystem!$B$6,IF(AND(Punktsystem!$D$9&lt;&gt;"",'alle Spiele'!$H12-'alle Spiele'!$J12='alle Spiele'!AO12-'alle Spiele'!AP12,'alle Spiele'!$H12&lt;&gt;'alle Spiele'!$J12),Punktsystem!$B$9,0)+IF(AND(Punktsystem!$D$11&lt;&gt;"",OR('alle Spiele'!$H12='alle Spiele'!AO12,'alle Spiele'!$J12='alle Spiele'!AP12)),Punktsystem!$B$11,0)+IF(AND(Punktsystem!$D$10&lt;&gt;"",'alle Spiele'!$H12='alle Spiele'!$J12,'alle Spiele'!AO12='alle Spiele'!AP12,ABS('alle Spiele'!$H12-'alle Spiele'!AO12)=1),Punktsystem!$B$10,0),0)</f>
        <v>0</v>
      </c>
      <c r="AQ12" s="223">
        <f>IF(AO12=Punktsystem!$B$5,IF(AND(Punktsystem!$I$14&lt;&gt;"",'alle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R12" s="226">
        <f>IF(OR('alle Spiele'!AR12="",'alle Spiele'!AS12="",'alle Spiele'!$K12="x"),0,IF(AND('alle Spiele'!$H12='alle Spiele'!AR12,'alle Spiele'!$J12='alle Spiele'!AS12),Punktsystem!$B$5,IF(OR(AND('alle Spiele'!$H12-'alle Spiele'!$J12&lt;0,'alle Spiele'!AR12-'alle Spiele'!AS12&lt;0),AND('alle Spiele'!$H12-'alle Spiele'!$J12&gt;0,'alle Spiele'!AR12-'alle Spiele'!AS12&gt;0),AND('alle Spiele'!$H12-'alle Spiele'!$J12=0,'alle Spiele'!AR12-'alle Spiele'!AS12=0)),Punktsystem!$B$6,0)))</f>
        <v>0</v>
      </c>
      <c r="AS12" s="222">
        <f>IF(AR12=Punktsystem!$B$6,IF(AND(Punktsystem!$D$9&lt;&gt;"",'alle Spiele'!$H12-'alle Spiele'!$J12='alle Spiele'!AR12-'alle Spiele'!AS12,'alle Spiele'!$H12&lt;&gt;'alle Spiele'!$J12),Punktsystem!$B$9,0)+IF(AND(Punktsystem!$D$11&lt;&gt;"",OR('alle Spiele'!$H12='alle Spiele'!AR12,'alle Spiele'!$J12='alle Spiele'!AS12)),Punktsystem!$B$11,0)+IF(AND(Punktsystem!$D$10&lt;&gt;"",'alle Spiele'!$H12='alle Spiele'!$J12,'alle Spiele'!AR12='alle Spiele'!AS12,ABS('alle Spiele'!$H12-'alle Spiele'!AR12)=1),Punktsystem!$B$10,0),0)</f>
        <v>0</v>
      </c>
      <c r="AT12" s="223">
        <f>IF(AR12=Punktsystem!$B$5,IF(AND(Punktsystem!$I$14&lt;&gt;"",'alle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U12" s="226">
        <f>IF(OR('alle Spiele'!AU12="",'alle Spiele'!AV12="",'alle Spiele'!$K12="x"),0,IF(AND('alle Spiele'!$H12='alle Spiele'!AU12,'alle Spiele'!$J12='alle Spiele'!AV12),Punktsystem!$B$5,IF(OR(AND('alle Spiele'!$H12-'alle Spiele'!$J12&lt;0,'alle Spiele'!AU12-'alle Spiele'!AV12&lt;0),AND('alle Spiele'!$H12-'alle Spiele'!$J12&gt;0,'alle Spiele'!AU12-'alle Spiele'!AV12&gt;0),AND('alle Spiele'!$H12-'alle Spiele'!$J12=0,'alle Spiele'!AU12-'alle Spiele'!AV12=0)),Punktsystem!$B$6,0)))</f>
        <v>0</v>
      </c>
      <c r="AV12" s="222">
        <f>IF(AU12=Punktsystem!$B$6,IF(AND(Punktsystem!$D$9&lt;&gt;"",'alle Spiele'!$H12-'alle Spiele'!$J12='alle Spiele'!AU12-'alle Spiele'!AV12,'alle Spiele'!$H12&lt;&gt;'alle Spiele'!$J12),Punktsystem!$B$9,0)+IF(AND(Punktsystem!$D$11&lt;&gt;"",OR('alle Spiele'!$H12='alle Spiele'!AU12,'alle Spiele'!$J12='alle Spiele'!AV12)),Punktsystem!$B$11,0)+IF(AND(Punktsystem!$D$10&lt;&gt;"",'alle Spiele'!$H12='alle Spiele'!$J12,'alle Spiele'!AU12='alle Spiele'!AV12,ABS('alle Spiele'!$H12-'alle Spiele'!AU12)=1),Punktsystem!$B$10,0),0)</f>
        <v>0</v>
      </c>
      <c r="AW12" s="223">
        <f>IF(AU12=Punktsystem!$B$5,IF(AND(Punktsystem!$I$14&lt;&gt;"",'alle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X12" s="226">
        <f>IF(OR('alle Spiele'!AX12="",'alle Spiele'!AY12="",'alle Spiele'!$K12="x"),0,IF(AND('alle Spiele'!$H12='alle Spiele'!AX12,'alle Spiele'!$J12='alle Spiele'!AY12),Punktsystem!$B$5,IF(OR(AND('alle Spiele'!$H12-'alle Spiele'!$J12&lt;0,'alle Spiele'!AX12-'alle Spiele'!AY12&lt;0),AND('alle Spiele'!$H12-'alle Spiele'!$J12&gt;0,'alle Spiele'!AX12-'alle Spiele'!AY12&gt;0),AND('alle Spiele'!$H12-'alle Spiele'!$J12=0,'alle Spiele'!AX12-'alle Spiele'!AY12=0)),Punktsystem!$B$6,0)))</f>
        <v>0</v>
      </c>
      <c r="AY12" s="222">
        <f>IF(AX12=Punktsystem!$B$6,IF(AND(Punktsystem!$D$9&lt;&gt;"",'alle Spiele'!$H12-'alle Spiele'!$J12='alle Spiele'!AX12-'alle Spiele'!AY12,'alle Spiele'!$H12&lt;&gt;'alle Spiele'!$J12),Punktsystem!$B$9,0)+IF(AND(Punktsystem!$D$11&lt;&gt;"",OR('alle Spiele'!$H12='alle Spiele'!AX12,'alle Spiele'!$J12='alle Spiele'!AY12)),Punktsystem!$B$11,0)+IF(AND(Punktsystem!$D$10&lt;&gt;"",'alle Spiele'!$H12='alle Spiele'!$J12,'alle Spiele'!AX12='alle Spiele'!AY12,ABS('alle Spiele'!$H12-'alle Spiele'!AX12)=1),Punktsystem!$B$10,0),0)</f>
        <v>0</v>
      </c>
      <c r="AZ12" s="223">
        <f>IF(AX12=Punktsystem!$B$5,IF(AND(Punktsystem!$I$14&lt;&gt;"",'alle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A12" s="226">
        <f>IF(OR('alle Spiele'!BA12="",'alle Spiele'!BB12="",'alle Spiele'!$K12="x"),0,IF(AND('alle Spiele'!$H12='alle Spiele'!BA12,'alle Spiele'!$J12='alle Spiele'!BB12),Punktsystem!$B$5,IF(OR(AND('alle Spiele'!$H12-'alle Spiele'!$J12&lt;0,'alle Spiele'!BA12-'alle Spiele'!BB12&lt;0),AND('alle Spiele'!$H12-'alle Spiele'!$J12&gt;0,'alle Spiele'!BA12-'alle Spiele'!BB12&gt;0),AND('alle Spiele'!$H12-'alle Spiele'!$J12=0,'alle Spiele'!BA12-'alle Spiele'!BB12=0)),Punktsystem!$B$6,0)))</f>
        <v>0</v>
      </c>
      <c r="BB12" s="222">
        <f>IF(BA12=Punktsystem!$B$6,IF(AND(Punktsystem!$D$9&lt;&gt;"",'alle Spiele'!$H12-'alle Spiele'!$J12='alle Spiele'!BA12-'alle Spiele'!BB12,'alle Spiele'!$H12&lt;&gt;'alle Spiele'!$J12),Punktsystem!$B$9,0)+IF(AND(Punktsystem!$D$11&lt;&gt;"",OR('alle Spiele'!$H12='alle Spiele'!BA12,'alle Spiele'!$J12='alle Spiele'!BB12)),Punktsystem!$B$11,0)+IF(AND(Punktsystem!$D$10&lt;&gt;"",'alle Spiele'!$H12='alle Spiele'!$J12,'alle Spiele'!BA12='alle Spiele'!BB12,ABS('alle Spiele'!$H12-'alle Spiele'!BA12)=1),Punktsystem!$B$10,0),0)</f>
        <v>0</v>
      </c>
      <c r="BC12" s="223">
        <f>IF(BA12=Punktsystem!$B$5,IF(AND(Punktsystem!$I$14&lt;&gt;"",'alle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D12" s="226">
        <f>IF(OR('alle Spiele'!BD12="",'alle Spiele'!BE12="",'alle Spiele'!$K12="x"),0,IF(AND('alle Spiele'!$H12='alle Spiele'!BD12,'alle Spiele'!$J12='alle Spiele'!BE12),Punktsystem!$B$5,IF(OR(AND('alle Spiele'!$H12-'alle Spiele'!$J12&lt;0,'alle Spiele'!BD12-'alle Spiele'!BE12&lt;0),AND('alle Spiele'!$H12-'alle Spiele'!$J12&gt;0,'alle Spiele'!BD12-'alle Spiele'!BE12&gt;0),AND('alle Spiele'!$H12-'alle Spiele'!$J12=0,'alle Spiele'!BD12-'alle Spiele'!BE12=0)),Punktsystem!$B$6,0)))</f>
        <v>0</v>
      </c>
      <c r="BE12" s="222">
        <f>IF(BD12=Punktsystem!$B$6,IF(AND(Punktsystem!$D$9&lt;&gt;"",'alle Spiele'!$H12-'alle Spiele'!$J12='alle Spiele'!BD12-'alle Spiele'!BE12,'alle Spiele'!$H12&lt;&gt;'alle Spiele'!$J12),Punktsystem!$B$9,0)+IF(AND(Punktsystem!$D$11&lt;&gt;"",OR('alle Spiele'!$H12='alle Spiele'!BD12,'alle Spiele'!$J12='alle Spiele'!BE12)),Punktsystem!$B$11,0)+IF(AND(Punktsystem!$D$10&lt;&gt;"",'alle Spiele'!$H12='alle Spiele'!$J12,'alle Spiele'!BD12='alle Spiele'!BE12,ABS('alle Spiele'!$H12-'alle Spiele'!BD12)=1),Punktsystem!$B$10,0),0)</f>
        <v>0</v>
      </c>
      <c r="BF12" s="223">
        <f>IF(BD12=Punktsystem!$B$5,IF(AND(Punktsystem!$I$14&lt;&gt;"",'alle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G12" s="226">
        <f>IF(OR('alle Spiele'!BG12="",'alle Spiele'!BH12="",'alle Spiele'!$K12="x"),0,IF(AND('alle Spiele'!$H12='alle Spiele'!BG12,'alle Spiele'!$J12='alle Spiele'!BH12),Punktsystem!$B$5,IF(OR(AND('alle Spiele'!$H12-'alle Spiele'!$J12&lt;0,'alle Spiele'!BG12-'alle Spiele'!BH12&lt;0),AND('alle Spiele'!$H12-'alle Spiele'!$J12&gt;0,'alle Spiele'!BG12-'alle Spiele'!BH12&gt;0),AND('alle Spiele'!$H12-'alle Spiele'!$J12=0,'alle Spiele'!BG12-'alle Spiele'!BH12=0)),Punktsystem!$B$6,0)))</f>
        <v>0</v>
      </c>
      <c r="BH12" s="222">
        <f>IF(BG12=Punktsystem!$B$6,IF(AND(Punktsystem!$D$9&lt;&gt;"",'alle Spiele'!$H12-'alle Spiele'!$J12='alle Spiele'!BG12-'alle Spiele'!BH12,'alle Spiele'!$H12&lt;&gt;'alle Spiele'!$J12),Punktsystem!$B$9,0)+IF(AND(Punktsystem!$D$11&lt;&gt;"",OR('alle Spiele'!$H12='alle Spiele'!BG12,'alle Spiele'!$J12='alle Spiele'!BH12)),Punktsystem!$B$11,0)+IF(AND(Punktsystem!$D$10&lt;&gt;"",'alle Spiele'!$H12='alle Spiele'!$J12,'alle Spiele'!BG12='alle Spiele'!BH12,ABS('alle Spiele'!$H12-'alle Spiele'!BG12)=1),Punktsystem!$B$10,0),0)</f>
        <v>0</v>
      </c>
      <c r="BI12" s="223">
        <f>IF(BG12=Punktsystem!$B$5,IF(AND(Punktsystem!$I$14&lt;&gt;"",'alle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J12" s="226">
        <f>IF(OR('alle Spiele'!BJ12="",'alle Spiele'!BK12="",'alle Spiele'!$K12="x"),0,IF(AND('alle Spiele'!$H12='alle Spiele'!BJ12,'alle Spiele'!$J12='alle Spiele'!BK12),Punktsystem!$B$5,IF(OR(AND('alle Spiele'!$H12-'alle Spiele'!$J12&lt;0,'alle Spiele'!BJ12-'alle Spiele'!BK12&lt;0),AND('alle Spiele'!$H12-'alle Spiele'!$J12&gt;0,'alle Spiele'!BJ12-'alle Spiele'!BK12&gt;0),AND('alle Spiele'!$H12-'alle Spiele'!$J12=0,'alle Spiele'!BJ12-'alle Spiele'!BK12=0)),Punktsystem!$B$6,0)))</f>
        <v>0</v>
      </c>
      <c r="BK12" s="222">
        <f>IF(BJ12=Punktsystem!$B$6,IF(AND(Punktsystem!$D$9&lt;&gt;"",'alle Spiele'!$H12-'alle Spiele'!$J12='alle Spiele'!BJ12-'alle Spiele'!BK12,'alle Spiele'!$H12&lt;&gt;'alle Spiele'!$J12),Punktsystem!$B$9,0)+IF(AND(Punktsystem!$D$11&lt;&gt;"",OR('alle Spiele'!$H12='alle Spiele'!BJ12,'alle Spiele'!$J12='alle Spiele'!BK12)),Punktsystem!$B$11,0)+IF(AND(Punktsystem!$D$10&lt;&gt;"",'alle Spiele'!$H12='alle Spiele'!$J12,'alle Spiele'!BJ12='alle Spiele'!BK12,ABS('alle Spiele'!$H12-'alle Spiele'!BJ12)=1),Punktsystem!$B$10,0),0)</f>
        <v>0</v>
      </c>
      <c r="BL12" s="223">
        <f>IF(BJ12=Punktsystem!$B$5,IF(AND(Punktsystem!$I$14&lt;&gt;"",'alle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M12" s="226">
        <f>IF(OR('alle Spiele'!BM12="",'alle Spiele'!BN12="",'alle Spiele'!$K12="x"),0,IF(AND('alle Spiele'!$H12='alle Spiele'!BM12,'alle Spiele'!$J12='alle Spiele'!BN12),Punktsystem!$B$5,IF(OR(AND('alle Spiele'!$H12-'alle Spiele'!$J12&lt;0,'alle Spiele'!BM12-'alle Spiele'!BN12&lt;0),AND('alle Spiele'!$H12-'alle Spiele'!$J12&gt;0,'alle Spiele'!BM12-'alle Spiele'!BN12&gt;0),AND('alle Spiele'!$H12-'alle Spiele'!$J12=0,'alle Spiele'!BM12-'alle Spiele'!BN12=0)),Punktsystem!$B$6,0)))</f>
        <v>0</v>
      </c>
      <c r="BN12" s="222">
        <f>IF(BM12=Punktsystem!$B$6,IF(AND(Punktsystem!$D$9&lt;&gt;"",'alle Spiele'!$H12-'alle Spiele'!$J12='alle Spiele'!BM12-'alle Spiele'!BN12,'alle Spiele'!$H12&lt;&gt;'alle Spiele'!$J12),Punktsystem!$B$9,0)+IF(AND(Punktsystem!$D$11&lt;&gt;"",OR('alle Spiele'!$H12='alle Spiele'!BM12,'alle Spiele'!$J12='alle Spiele'!BN12)),Punktsystem!$B$11,0)+IF(AND(Punktsystem!$D$10&lt;&gt;"",'alle Spiele'!$H12='alle Spiele'!$J12,'alle Spiele'!BM12='alle Spiele'!BN12,ABS('alle Spiele'!$H12-'alle Spiele'!BM12)=1),Punktsystem!$B$10,0),0)</f>
        <v>0</v>
      </c>
      <c r="BO12" s="223">
        <f>IF(BM12=Punktsystem!$B$5,IF(AND(Punktsystem!$I$14&lt;&gt;"",'alle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P12" s="226">
        <f>IF(OR('alle Spiele'!BP12="",'alle Spiele'!BQ12="",'alle Spiele'!$K12="x"),0,IF(AND('alle Spiele'!$H12='alle Spiele'!BP12,'alle Spiele'!$J12='alle Spiele'!BQ12),Punktsystem!$B$5,IF(OR(AND('alle Spiele'!$H12-'alle Spiele'!$J12&lt;0,'alle Spiele'!BP12-'alle Spiele'!BQ12&lt;0),AND('alle Spiele'!$H12-'alle Spiele'!$J12&gt;0,'alle Spiele'!BP12-'alle Spiele'!BQ12&gt;0),AND('alle Spiele'!$H12-'alle Spiele'!$J12=0,'alle Spiele'!BP12-'alle Spiele'!BQ12=0)),Punktsystem!$B$6,0)))</f>
        <v>0</v>
      </c>
      <c r="BQ12" s="222">
        <f>IF(BP12=Punktsystem!$B$6,IF(AND(Punktsystem!$D$9&lt;&gt;"",'alle Spiele'!$H12-'alle Spiele'!$J12='alle Spiele'!BP12-'alle Spiele'!BQ12,'alle Spiele'!$H12&lt;&gt;'alle Spiele'!$J12),Punktsystem!$B$9,0)+IF(AND(Punktsystem!$D$11&lt;&gt;"",OR('alle Spiele'!$H12='alle Spiele'!BP12,'alle Spiele'!$J12='alle Spiele'!BQ12)),Punktsystem!$B$11,0)+IF(AND(Punktsystem!$D$10&lt;&gt;"",'alle Spiele'!$H12='alle Spiele'!$J12,'alle Spiele'!BP12='alle Spiele'!BQ12,ABS('alle Spiele'!$H12-'alle Spiele'!BP12)=1),Punktsystem!$B$10,0),0)</f>
        <v>0</v>
      </c>
      <c r="BR12" s="223">
        <f>IF(BP12=Punktsystem!$B$5,IF(AND(Punktsystem!$I$14&lt;&gt;"",'alle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S12" s="226">
        <f>IF(OR('alle Spiele'!BS12="",'alle Spiele'!BT12="",'alle Spiele'!$K12="x"),0,IF(AND('alle Spiele'!$H12='alle Spiele'!BS12,'alle Spiele'!$J12='alle Spiele'!BT12),Punktsystem!$B$5,IF(OR(AND('alle Spiele'!$H12-'alle Spiele'!$J12&lt;0,'alle Spiele'!BS12-'alle Spiele'!BT12&lt;0),AND('alle Spiele'!$H12-'alle Spiele'!$J12&gt;0,'alle Spiele'!BS12-'alle Spiele'!BT12&gt;0),AND('alle Spiele'!$H12-'alle Spiele'!$J12=0,'alle Spiele'!BS12-'alle Spiele'!BT12=0)),Punktsystem!$B$6,0)))</f>
        <v>0</v>
      </c>
      <c r="BT12" s="222">
        <f>IF(BS12=Punktsystem!$B$6,IF(AND(Punktsystem!$D$9&lt;&gt;"",'alle Spiele'!$H12-'alle Spiele'!$J12='alle Spiele'!BS12-'alle Spiele'!BT12,'alle Spiele'!$H12&lt;&gt;'alle Spiele'!$J12),Punktsystem!$B$9,0)+IF(AND(Punktsystem!$D$11&lt;&gt;"",OR('alle Spiele'!$H12='alle Spiele'!BS12,'alle Spiele'!$J12='alle Spiele'!BT12)),Punktsystem!$B$11,0)+IF(AND(Punktsystem!$D$10&lt;&gt;"",'alle Spiele'!$H12='alle Spiele'!$J12,'alle Spiele'!BS12='alle Spiele'!BT12,ABS('alle Spiele'!$H12-'alle Spiele'!BS12)=1),Punktsystem!$B$10,0),0)</f>
        <v>0</v>
      </c>
      <c r="BU12" s="223">
        <f>IF(BS12=Punktsystem!$B$5,IF(AND(Punktsystem!$I$14&lt;&gt;"",'alle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V12" s="226">
        <f>IF(OR('alle Spiele'!BV12="",'alle Spiele'!BW12="",'alle Spiele'!$K12="x"),0,IF(AND('alle Spiele'!$H12='alle Spiele'!BV12,'alle Spiele'!$J12='alle Spiele'!BW12),Punktsystem!$B$5,IF(OR(AND('alle Spiele'!$H12-'alle Spiele'!$J12&lt;0,'alle Spiele'!BV12-'alle Spiele'!BW12&lt;0),AND('alle Spiele'!$H12-'alle Spiele'!$J12&gt;0,'alle Spiele'!BV12-'alle Spiele'!BW12&gt;0),AND('alle Spiele'!$H12-'alle Spiele'!$J12=0,'alle Spiele'!BV12-'alle Spiele'!BW12=0)),Punktsystem!$B$6,0)))</f>
        <v>0</v>
      </c>
      <c r="BW12" s="222">
        <f>IF(BV12=Punktsystem!$B$6,IF(AND(Punktsystem!$D$9&lt;&gt;"",'alle Spiele'!$H12-'alle Spiele'!$J12='alle Spiele'!BV12-'alle Spiele'!BW12,'alle Spiele'!$H12&lt;&gt;'alle Spiele'!$J12),Punktsystem!$B$9,0)+IF(AND(Punktsystem!$D$11&lt;&gt;"",OR('alle Spiele'!$H12='alle Spiele'!BV12,'alle Spiele'!$J12='alle Spiele'!BW12)),Punktsystem!$B$11,0)+IF(AND(Punktsystem!$D$10&lt;&gt;"",'alle Spiele'!$H12='alle Spiele'!$J12,'alle Spiele'!BV12='alle Spiele'!BW12,ABS('alle Spiele'!$H12-'alle Spiele'!BV12)=1),Punktsystem!$B$10,0),0)</f>
        <v>0</v>
      </c>
      <c r="BX12" s="223">
        <f>IF(BV12=Punktsystem!$B$5,IF(AND(Punktsystem!$I$14&lt;&gt;"",'alle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Y12" s="226">
        <f>IF(OR('alle Spiele'!BY12="",'alle Spiele'!BZ12="",'alle Spiele'!$K12="x"),0,IF(AND('alle Spiele'!$H12='alle Spiele'!BY12,'alle Spiele'!$J12='alle Spiele'!BZ12),Punktsystem!$B$5,IF(OR(AND('alle Spiele'!$H12-'alle Spiele'!$J12&lt;0,'alle Spiele'!BY12-'alle Spiele'!BZ12&lt;0),AND('alle Spiele'!$H12-'alle Spiele'!$J12&gt;0,'alle Spiele'!BY12-'alle Spiele'!BZ12&gt;0),AND('alle Spiele'!$H12-'alle Spiele'!$J12=0,'alle Spiele'!BY12-'alle Spiele'!BZ12=0)),Punktsystem!$B$6,0)))</f>
        <v>0</v>
      </c>
      <c r="BZ12" s="222">
        <f>IF(BY12=Punktsystem!$B$6,IF(AND(Punktsystem!$D$9&lt;&gt;"",'alle Spiele'!$H12-'alle Spiele'!$J12='alle Spiele'!BY12-'alle Spiele'!BZ12,'alle Spiele'!$H12&lt;&gt;'alle Spiele'!$J12),Punktsystem!$B$9,0)+IF(AND(Punktsystem!$D$11&lt;&gt;"",OR('alle Spiele'!$H12='alle Spiele'!BY12,'alle Spiele'!$J12='alle Spiele'!BZ12)),Punktsystem!$B$11,0)+IF(AND(Punktsystem!$D$10&lt;&gt;"",'alle Spiele'!$H12='alle Spiele'!$J12,'alle Spiele'!BY12='alle Spiele'!BZ12,ABS('alle Spiele'!$H12-'alle Spiele'!BY12)=1),Punktsystem!$B$10,0),0)</f>
        <v>0</v>
      </c>
      <c r="CA12" s="223">
        <f>IF(BY12=Punktsystem!$B$5,IF(AND(Punktsystem!$I$14&lt;&gt;"",'alle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B12" s="226">
        <f>IF(OR('alle Spiele'!CB12="",'alle Spiele'!CC12="",'alle Spiele'!$K12="x"),0,IF(AND('alle Spiele'!$H12='alle Spiele'!CB12,'alle Spiele'!$J12='alle Spiele'!CC12),Punktsystem!$B$5,IF(OR(AND('alle Spiele'!$H12-'alle Spiele'!$J12&lt;0,'alle Spiele'!CB12-'alle Spiele'!CC12&lt;0),AND('alle Spiele'!$H12-'alle Spiele'!$J12&gt;0,'alle Spiele'!CB12-'alle Spiele'!CC12&gt;0),AND('alle Spiele'!$H12-'alle Spiele'!$J12=0,'alle Spiele'!CB12-'alle Spiele'!CC12=0)),Punktsystem!$B$6,0)))</f>
        <v>0</v>
      </c>
      <c r="CC12" s="222">
        <f>IF(CB12=Punktsystem!$B$6,IF(AND(Punktsystem!$D$9&lt;&gt;"",'alle Spiele'!$H12-'alle Spiele'!$J12='alle Spiele'!CB12-'alle Spiele'!CC12,'alle Spiele'!$H12&lt;&gt;'alle Spiele'!$J12),Punktsystem!$B$9,0)+IF(AND(Punktsystem!$D$11&lt;&gt;"",OR('alle Spiele'!$H12='alle Spiele'!CB12,'alle Spiele'!$J12='alle Spiele'!CC12)),Punktsystem!$B$11,0)+IF(AND(Punktsystem!$D$10&lt;&gt;"",'alle Spiele'!$H12='alle Spiele'!$J12,'alle Spiele'!CB12='alle Spiele'!CC12,ABS('alle Spiele'!$H12-'alle Spiele'!CB12)=1),Punktsystem!$B$10,0),0)</f>
        <v>0</v>
      </c>
      <c r="CD12" s="223">
        <f>IF(CB12=Punktsystem!$B$5,IF(AND(Punktsystem!$I$14&lt;&gt;"",'alle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E12" s="226">
        <f>IF(OR('alle Spiele'!CE12="",'alle Spiele'!CF12="",'alle Spiele'!$K12="x"),0,IF(AND('alle Spiele'!$H12='alle Spiele'!CE12,'alle Spiele'!$J12='alle Spiele'!CF12),Punktsystem!$B$5,IF(OR(AND('alle Spiele'!$H12-'alle Spiele'!$J12&lt;0,'alle Spiele'!CE12-'alle Spiele'!CF12&lt;0),AND('alle Spiele'!$H12-'alle Spiele'!$J12&gt;0,'alle Spiele'!CE12-'alle Spiele'!CF12&gt;0),AND('alle Spiele'!$H12-'alle Spiele'!$J12=0,'alle Spiele'!CE12-'alle Spiele'!CF12=0)),Punktsystem!$B$6,0)))</f>
        <v>0</v>
      </c>
      <c r="CF12" s="222">
        <f>IF(CE12=Punktsystem!$B$6,IF(AND(Punktsystem!$D$9&lt;&gt;"",'alle Spiele'!$H12-'alle Spiele'!$J12='alle Spiele'!CE12-'alle Spiele'!CF12,'alle Spiele'!$H12&lt;&gt;'alle Spiele'!$J12),Punktsystem!$B$9,0)+IF(AND(Punktsystem!$D$11&lt;&gt;"",OR('alle Spiele'!$H12='alle Spiele'!CE12,'alle Spiele'!$J12='alle Spiele'!CF12)),Punktsystem!$B$11,0)+IF(AND(Punktsystem!$D$10&lt;&gt;"",'alle Spiele'!$H12='alle Spiele'!$J12,'alle Spiele'!CE12='alle Spiele'!CF12,ABS('alle Spiele'!$H12-'alle Spiele'!CE12)=1),Punktsystem!$B$10,0),0)</f>
        <v>0</v>
      </c>
      <c r="CG12" s="223">
        <f>IF(CE12=Punktsystem!$B$5,IF(AND(Punktsystem!$I$14&lt;&gt;"",'alle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H12" s="226">
        <f>IF(OR('alle Spiele'!CH12="",'alle Spiele'!CI12="",'alle Spiele'!$K12="x"),0,IF(AND('alle Spiele'!$H12='alle Spiele'!CH12,'alle Spiele'!$J12='alle Spiele'!CI12),Punktsystem!$B$5,IF(OR(AND('alle Spiele'!$H12-'alle Spiele'!$J12&lt;0,'alle Spiele'!CH12-'alle Spiele'!CI12&lt;0),AND('alle Spiele'!$H12-'alle Spiele'!$J12&gt;0,'alle Spiele'!CH12-'alle Spiele'!CI12&gt;0),AND('alle Spiele'!$H12-'alle Spiele'!$J12=0,'alle Spiele'!CH12-'alle Spiele'!CI12=0)),Punktsystem!$B$6,0)))</f>
        <v>0</v>
      </c>
      <c r="CI12" s="222">
        <f>IF(CH12=Punktsystem!$B$6,IF(AND(Punktsystem!$D$9&lt;&gt;"",'alle Spiele'!$H12-'alle Spiele'!$J12='alle Spiele'!CH12-'alle Spiele'!CI12,'alle Spiele'!$H12&lt;&gt;'alle Spiele'!$J12),Punktsystem!$B$9,0)+IF(AND(Punktsystem!$D$11&lt;&gt;"",OR('alle Spiele'!$H12='alle Spiele'!CH12,'alle Spiele'!$J12='alle Spiele'!CI12)),Punktsystem!$B$11,0)+IF(AND(Punktsystem!$D$10&lt;&gt;"",'alle Spiele'!$H12='alle Spiele'!$J12,'alle Spiele'!CH12='alle Spiele'!CI12,ABS('alle Spiele'!$H12-'alle Spiele'!CH12)=1),Punktsystem!$B$10,0),0)</f>
        <v>0</v>
      </c>
      <c r="CJ12" s="223">
        <f>IF(CH12=Punktsystem!$B$5,IF(AND(Punktsystem!$I$14&lt;&gt;"",'alle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K12" s="226">
        <f>IF(OR('alle Spiele'!CK12="",'alle Spiele'!CL12="",'alle Spiele'!$K12="x"),0,IF(AND('alle Spiele'!$H12='alle Spiele'!CK12,'alle Spiele'!$J12='alle Spiele'!CL12),Punktsystem!$B$5,IF(OR(AND('alle Spiele'!$H12-'alle Spiele'!$J12&lt;0,'alle Spiele'!CK12-'alle Spiele'!CL12&lt;0),AND('alle Spiele'!$H12-'alle Spiele'!$J12&gt;0,'alle Spiele'!CK12-'alle Spiele'!CL12&gt;0),AND('alle Spiele'!$H12-'alle Spiele'!$J12=0,'alle Spiele'!CK12-'alle Spiele'!CL12=0)),Punktsystem!$B$6,0)))</f>
        <v>0</v>
      </c>
      <c r="CL12" s="222">
        <f>IF(CK12=Punktsystem!$B$6,IF(AND(Punktsystem!$D$9&lt;&gt;"",'alle Spiele'!$H12-'alle Spiele'!$J12='alle Spiele'!CK12-'alle Spiele'!CL12,'alle Spiele'!$H12&lt;&gt;'alle Spiele'!$J12),Punktsystem!$B$9,0)+IF(AND(Punktsystem!$D$11&lt;&gt;"",OR('alle Spiele'!$H12='alle Spiele'!CK12,'alle Spiele'!$J12='alle Spiele'!CL12)),Punktsystem!$B$11,0)+IF(AND(Punktsystem!$D$10&lt;&gt;"",'alle Spiele'!$H12='alle Spiele'!$J12,'alle Spiele'!CK12='alle Spiele'!CL12,ABS('alle Spiele'!$H12-'alle Spiele'!CK12)=1),Punktsystem!$B$10,0),0)</f>
        <v>0</v>
      </c>
      <c r="CM12" s="223">
        <f>IF(CK12=Punktsystem!$B$5,IF(AND(Punktsystem!$I$14&lt;&gt;"",'alle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N12" s="226">
        <f>IF(OR('alle Spiele'!CN12="",'alle Spiele'!CO12="",'alle Spiele'!$K12="x"),0,IF(AND('alle Spiele'!$H12='alle Spiele'!CN12,'alle Spiele'!$J12='alle Spiele'!CO12),Punktsystem!$B$5,IF(OR(AND('alle Spiele'!$H12-'alle Spiele'!$J12&lt;0,'alle Spiele'!CN12-'alle Spiele'!CO12&lt;0),AND('alle Spiele'!$H12-'alle Spiele'!$J12&gt;0,'alle Spiele'!CN12-'alle Spiele'!CO12&gt;0),AND('alle Spiele'!$H12-'alle Spiele'!$J12=0,'alle Spiele'!CN12-'alle Spiele'!CO12=0)),Punktsystem!$B$6,0)))</f>
        <v>0</v>
      </c>
      <c r="CO12" s="222">
        <f>IF(CN12=Punktsystem!$B$6,IF(AND(Punktsystem!$D$9&lt;&gt;"",'alle Spiele'!$H12-'alle Spiele'!$J12='alle Spiele'!CN12-'alle Spiele'!CO12,'alle Spiele'!$H12&lt;&gt;'alle Spiele'!$J12),Punktsystem!$B$9,0)+IF(AND(Punktsystem!$D$11&lt;&gt;"",OR('alle Spiele'!$H12='alle Spiele'!CN12,'alle Spiele'!$J12='alle Spiele'!CO12)),Punktsystem!$B$11,0)+IF(AND(Punktsystem!$D$10&lt;&gt;"",'alle Spiele'!$H12='alle Spiele'!$J12,'alle Spiele'!CN12='alle Spiele'!CO12,ABS('alle Spiele'!$H12-'alle Spiele'!CN12)=1),Punktsystem!$B$10,0),0)</f>
        <v>0</v>
      </c>
      <c r="CP12" s="223">
        <f>IF(CN12=Punktsystem!$B$5,IF(AND(Punktsystem!$I$14&lt;&gt;"",'alle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Q12" s="226">
        <f>IF(OR('alle Spiele'!CQ12="",'alle Spiele'!CR12="",'alle Spiele'!$K12="x"),0,IF(AND('alle Spiele'!$H12='alle Spiele'!CQ12,'alle Spiele'!$J12='alle Spiele'!CR12),Punktsystem!$B$5,IF(OR(AND('alle Spiele'!$H12-'alle Spiele'!$J12&lt;0,'alle Spiele'!CQ12-'alle Spiele'!CR12&lt;0),AND('alle Spiele'!$H12-'alle Spiele'!$J12&gt;0,'alle Spiele'!CQ12-'alle Spiele'!CR12&gt;0),AND('alle Spiele'!$H12-'alle Spiele'!$J12=0,'alle Spiele'!CQ12-'alle Spiele'!CR12=0)),Punktsystem!$B$6,0)))</f>
        <v>0</v>
      </c>
      <c r="CR12" s="222">
        <f>IF(CQ12=Punktsystem!$B$6,IF(AND(Punktsystem!$D$9&lt;&gt;"",'alle Spiele'!$H12-'alle Spiele'!$J12='alle Spiele'!CQ12-'alle Spiele'!CR12,'alle Spiele'!$H12&lt;&gt;'alle Spiele'!$J12),Punktsystem!$B$9,0)+IF(AND(Punktsystem!$D$11&lt;&gt;"",OR('alle Spiele'!$H12='alle Spiele'!CQ12,'alle Spiele'!$J12='alle Spiele'!CR12)),Punktsystem!$B$11,0)+IF(AND(Punktsystem!$D$10&lt;&gt;"",'alle Spiele'!$H12='alle Spiele'!$J12,'alle Spiele'!CQ12='alle Spiele'!CR12,ABS('alle Spiele'!$H12-'alle Spiele'!CQ12)=1),Punktsystem!$B$10,0),0)</f>
        <v>0</v>
      </c>
      <c r="CS12" s="223">
        <f>IF(CQ12=Punktsystem!$B$5,IF(AND(Punktsystem!$I$14&lt;&gt;"",'alle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T12" s="226">
        <f>IF(OR('alle Spiele'!CT12="",'alle Spiele'!CU12="",'alle Spiele'!$K12="x"),0,IF(AND('alle Spiele'!$H12='alle Spiele'!CT12,'alle Spiele'!$J12='alle Spiele'!CU12),Punktsystem!$B$5,IF(OR(AND('alle Spiele'!$H12-'alle Spiele'!$J12&lt;0,'alle Spiele'!CT12-'alle Spiele'!CU12&lt;0),AND('alle Spiele'!$H12-'alle Spiele'!$J12&gt;0,'alle Spiele'!CT12-'alle Spiele'!CU12&gt;0),AND('alle Spiele'!$H12-'alle Spiele'!$J12=0,'alle Spiele'!CT12-'alle Spiele'!CU12=0)),Punktsystem!$B$6,0)))</f>
        <v>0</v>
      </c>
      <c r="CU12" s="222">
        <f>IF(CT12=Punktsystem!$B$6,IF(AND(Punktsystem!$D$9&lt;&gt;"",'alle Spiele'!$H12-'alle Spiele'!$J12='alle Spiele'!CT12-'alle Spiele'!CU12,'alle Spiele'!$H12&lt;&gt;'alle Spiele'!$J12),Punktsystem!$B$9,0)+IF(AND(Punktsystem!$D$11&lt;&gt;"",OR('alle Spiele'!$H12='alle Spiele'!CT12,'alle Spiele'!$J12='alle Spiele'!CU12)),Punktsystem!$B$11,0)+IF(AND(Punktsystem!$D$10&lt;&gt;"",'alle Spiele'!$H12='alle Spiele'!$J12,'alle Spiele'!CT12='alle Spiele'!CU12,ABS('alle Spiele'!$H12-'alle Spiele'!CT12)=1),Punktsystem!$B$10,0),0)</f>
        <v>0</v>
      </c>
      <c r="CV12" s="223">
        <f>IF(CT12=Punktsystem!$B$5,IF(AND(Punktsystem!$I$14&lt;&gt;"",'alle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W12" s="226">
        <f>IF(OR('alle Spiele'!CW12="",'alle Spiele'!CX12="",'alle Spiele'!$K12="x"),0,IF(AND('alle Spiele'!$H12='alle Spiele'!CW12,'alle Spiele'!$J12='alle Spiele'!CX12),Punktsystem!$B$5,IF(OR(AND('alle Spiele'!$H12-'alle Spiele'!$J12&lt;0,'alle Spiele'!CW12-'alle Spiele'!CX12&lt;0),AND('alle Spiele'!$H12-'alle Spiele'!$J12&gt;0,'alle Spiele'!CW12-'alle Spiele'!CX12&gt;0),AND('alle Spiele'!$H12-'alle Spiele'!$J12=0,'alle Spiele'!CW12-'alle Spiele'!CX12=0)),Punktsystem!$B$6,0)))</f>
        <v>0</v>
      </c>
      <c r="CX12" s="222">
        <f>IF(CW12=Punktsystem!$B$6,IF(AND(Punktsystem!$D$9&lt;&gt;"",'alle Spiele'!$H12-'alle Spiele'!$J12='alle Spiele'!CW12-'alle Spiele'!CX12,'alle Spiele'!$H12&lt;&gt;'alle Spiele'!$J12),Punktsystem!$B$9,0)+IF(AND(Punktsystem!$D$11&lt;&gt;"",OR('alle Spiele'!$H12='alle Spiele'!CW12,'alle Spiele'!$J12='alle Spiele'!CX12)),Punktsystem!$B$11,0)+IF(AND(Punktsystem!$D$10&lt;&gt;"",'alle Spiele'!$H12='alle Spiele'!$J12,'alle Spiele'!CW12='alle Spiele'!CX12,ABS('alle Spiele'!$H12-'alle Spiele'!CW12)=1),Punktsystem!$B$10,0),0)</f>
        <v>0</v>
      </c>
      <c r="CY12" s="223">
        <f>IF(CW12=Punktsystem!$B$5,IF(AND(Punktsystem!$I$14&lt;&gt;"",'alle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Z12" s="226">
        <f>IF(OR('alle Spiele'!CZ12="",'alle Spiele'!DA12="",'alle Spiele'!$K12="x"),0,IF(AND('alle Spiele'!$H12='alle Spiele'!CZ12,'alle Spiele'!$J12='alle Spiele'!DA12),Punktsystem!$B$5,IF(OR(AND('alle Spiele'!$H12-'alle Spiele'!$J12&lt;0,'alle Spiele'!CZ12-'alle Spiele'!DA12&lt;0),AND('alle Spiele'!$H12-'alle Spiele'!$J12&gt;0,'alle Spiele'!CZ12-'alle Spiele'!DA12&gt;0),AND('alle Spiele'!$H12-'alle Spiele'!$J12=0,'alle Spiele'!CZ12-'alle Spiele'!DA12=0)),Punktsystem!$B$6,0)))</f>
        <v>0</v>
      </c>
      <c r="DA12" s="222">
        <f>IF(CZ12=Punktsystem!$B$6,IF(AND(Punktsystem!$D$9&lt;&gt;"",'alle Spiele'!$H12-'alle Spiele'!$J12='alle Spiele'!CZ12-'alle Spiele'!DA12,'alle Spiele'!$H12&lt;&gt;'alle Spiele'!$J12),Punktsystem!$B$9,0)+IF(AND(Punktsystem!$D$11&lt;&gt;"",OR('alle Spiele'!$H12='alle Spiele'!CZ12,'alle Spiele'!$J12='alle Spiele'!DA12)),Punktsystem!$B$11,0)+IF(AND(Punktsystem!$D$10&lt;&gt;"",'alle Spiele'!$H12='alle Spiele'!$J12,'alle Spiele'!CZ12='alle Spiele'!DA12,ABS('alle Spiele'!$H12-'alle Spiele'!CZ12)=1),Punktsystem!$B$10,0),0)</f>
        <v>0</v>
      </c>
      <c r="DB12" s="223">
        <f>IF(CZ12=Punktsystem!$B$5,IF(AND(Punktsystem!$I$14&lt;&gt;"",'alle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C12" s="226">
        <f>IF(OR('alle Spiele'!DC12="",'alle Spiele'!DD12="",'alle Spiele'!$K12="x"),0,IF(AND('alle Spiele'!$H12='alle Spiele'!DC12,'alle Spiele'!$J12='alle Spiele'!DD12),Punktsystem!$B$5,IF(OR(AND('alle Spiele'!$H12-'alle Spiele'!$J12&lt;0,'alle Spiele'!DC12-'alle Spiele'!DD12&lt;0),AND('alle Spiele'!$H12-'alle Spiele'!$J12&gt;0,'alle Spiele'!DC12-'alle Spiele'!DD12&gt;0),AND('alle Spiele'!$H12-'alle Spiele'!$J12=0,'alle Spiele'!DC12-'alle Spiele'!DD12=0)),Punktsystem!$B$6,0)))</f>
        <v>0</v>
      </c>
      <c r="DD12" s="222">
        <f>IF(DC12=Punktsystem!$B$6,IF(AND(Punktsystem!$D$9&lt;&gt;"",'alle Spiele'!$H12-'alle Spiele'!$J12='alle Spiele'!DC12-'alle Spiele'!DD12,'alle Spiele'!$H12&lt;&gt;'alle Spiele'!$J12),Punktsystem!$B$9,0)+IF(AND(Punktsystem!$D$11&lt;&gt;"",OR('alle Spiele'!$H12='alle Spiele'!DC12,'alle Spiele'!$J12='alle Spiele'!DD12)),Punktsystem!$B$11,0)+IF(AND(Punktsystem!$D$10&lt;&gt;"",'alle Spiele'!$H12='alle Spiele'!$J12,'alle Spiele'!DC12='alle Spiele'!DD12,ABS('alle Spiele'!$H12-'alle Spiele'!DC12)=1),Punktsystem!$B$10,0),0)</f>
        <v>0</v>
      </c>
      <c r="DE12" s="223">
        <f>IF(DC12=Punktsystem!$B$5,IF(AND(Punktsystem!$I$14&lt;&gt;"",'alle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F12" s="226">
        <f>IF(OR('alle Spiele'!DF12="",'alle Spiele'!DG12="",'alle Spiele'!$K12="x"),0,IF(AND('alle Spiele'!$H12='alle Spiele'!DF12,'alle Spiele'!$J12='alle Spiele'!DG12),Punktsystem!$B$5,IF(OR(AND('alle Spiele'!$H12-'alle Spiele'!$J12&lt;0,'alle Spiele'!DF12-'alle Spiele'!DG12&lt;0),AND('alle Spiele'!$H12-'alle Spiele'!$J12&gt;0,'alle Spiele'!DF12-'alle Spiele'!DG12&gt;0),AND('alle Spiele'!$H12-'alle Spiele'!$J12=0,'alle Spiele'!DF12-'alle Spiele'!DG12=0)),Punktsystem!$B$6,0)))</f>
        <v>0</v>
      </c>
      <c r="DG12" s="222">
        <f>IF(DF12=Punktsystem!$B$6,IF(AND(Punktsystem!$D$9&lt;&gt;"",'alle Spiele'!$H12-'alle Spiele'!$J12='alle Spiele'!DF12-'alle Spiele'!DG12,'alle Spiele'!$H12&lt;&gt;'alle Spiele'!$J12),Punktsystem!$B$9,0)+IF(AND(Punktsystem!$D$11&lt;&gt;"",OR('alle Spiele'!$H12='alle Spiele'!DF12,'alle Spiele'!$J12='alle Spiele'!DG12)),Punktsystem!$B$11,0)+IF(AND(Punktsystem!$D$10&lt;&gt;"",'alle Spiele'!$H12='alle Spiele'!$J12,'alle Spiele'!DF12='alle Spiele'!DG12,ABS('alle Spiele'!$H12-'alle Spiele'!DF12)=1),Punktsystem!$B$10,0),0)</f>
        <v>0</v>
      </c>
      <c r="DH12" s="223">
        <f>IF(DF12=Punktsystem!$B$5,IF(AND(Punktsystem!$I$14&lt;&gt;"",'alle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I12" s="226">
        <f>IF(OR('alle Spiele'!DI12="",'alle Spiele'!DJ12="",'alle Spiele'!$K12="x"),0,IF(AND('alle Spiele'!$H12='alle Spiele'!DI12,'alle Spiele'!$J12='alle Spiele'!DJ12),Punktsystem!$B$5,IF(OR(AND('alle Spiele'!$H12-'alle Spiele'!$J12&lt;0,'alle Spiele'!DI12-'alle Spiele'!DJ12&lt;0),AND('alle Spiele'!$H12-'alle Spiele'!$J12&gt;0,'alle Spiele'!DI12-'alle Spiele'!DJ12&gt;0),AND('alle Spiele'!$H12-'alle Spiele'!$J12=0,'alle Spiele'!DI12-'alle Spiele'!DJ12=0)),Punktsystem!$B$6,0)))</f>
        <v>0</v>
      </c>
      <c r="DJ12" s="222">
        <f>IF(DI12=Punktsystem!$B$6,IF(AND(Punktsystem!$D$9&lt;&gt;"",'alle Spiele'!$H12-'alle Spiele'!$J12='alle Spiele'!DI12-'alle Spiele'!DJ12,'alle Spiele'!$H12&lt;&gt;'alle Spiele'!$J12),Punktsystem!$B$9,0)+IF(AND(Punktsystem!$D$11&lt;&gt;"",OR('alle Spiele'!$H12='alle Spiele'!DI12,'alle Spiele'!$J12='alle Spiele'!DJ12)),Punktsystem!$B$11,0)+IF(AND(Punktsystem!$D$10&lt;&gt;"",'alle Spiele'!$H12='alle Spiele'!$J12,'alle Spiele'!DI12='alle Spiele'!DJ12,ABS('alle Spiele'!$H12-'alle Spiele'!DI12)=1),Punktsystem!$B$10,0),0)</f>
        <v>0</v>
      </c>
      <c r="DK12" s="223">
        <f>IF(DI12=Punktsystem!$B$5,IF(AND(Punktsystem!$I$14&lt;&gt;"",'alle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L12" s="226">
        <f>IF(OR('alle Spiele'!DL12="",'alle Spiele'!DM12="",'alle Spiele'!$K12="x"),0,IF(AND('alle Spiele'!$H12='alle Spiele'!DL12,'alle Spiele'!$J12='alle Spiele'!DM12),Punktsystem!$B$5,IF(OR(AND('alle Spiele'!$H12-'alle Spiele'!$J12&lt;0,'alle Spiele'!DL12-'alle Spiele'!DM12&lt;0),AND('alle Spiele'!$H12-'alle Spiele'!$J12&gt;0,'alle Spiele'!DL12-'alle Spiele'!DM12&gt;0),AND('alle Spiele'!$H12-'alle Spiele'!$J12=0,'alle Spiele'!DL12-'alle Spiele'!DM12=0)),Punktsystem!$B$6,0)))</f>
        <v>0</v>
      </c>
      <c r="DM12" s="222">
        <f>IF(DL12=Punktsystem!$B$6,IF(AND(Punktsystem!$D$9&lt;&gt;"",'alle Spiele'!$H12-'alle Spiele'!$J12='alle Spiele'!DL12-'alle Spiele'!DM12,'alle Spiele'!$H12&lt;&gt;'alle Spiele'!$J12),Punktsystem!$B$9,0)+IF(AND(Punktsystem!$D$11&lt;&gt;"",OR('alle Spiele'!$H12='alle Spiele'!DL12,'alle Spiele'!$J12='alle Spiele'!DM12)),Punktsystem!$B$11,0)+IF(AND(Punktsystem!$D$10&lt;&gt;"",'alle Spiele'!$H12='alle Spiele'!$J12,'alle Spiele'!DL12='alle Spiele'!DM12,ABS('alle Spiele'!$H12-'alle Spiele'!DL12)=1),Punktsystem!$B$10,0),0)</f>
        <v>0</v>
      </c>
      <c r="DN12" s="223">
        <f>IF(DL12=Punktsystem!$B$5,IF(AND(Punktsystem!$I$14&lt;&gt;"",'alle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O12" s="226">
        <f>IF(OR('alle Spiele'!DO12="",'alle Spiele'!DP12="",'alle Spiele'!$K12="x"),0,IF(AND('alle Spiele'!$H12='alle Spiele'!DO12,'alle Spiele'!$J12='alle Spiele'!DP12),Punktsystem!$B$5,IF(OR(AND('alle Spiele'!$H12-'alle Spiele'!$J12&lt;0,'alle Spiele'!DO12-'alle Spiele'!DP12&lt;0),AND('alle Spiele'!$H12-'alle Spiele'!$J12&gt;0,'alle Spiele'!DO12-'alle Spiele'!DP12&gt;0),AND('alle Spiele'!$H12-'alle Spiele'!$J12=0,'alle Spiele'!DO12-'alle Spiele'!DP12=0)),Punktsystem!$B$6,0)))</f>
        <v>0</v>
      </c>
      <c r="DP12" s="222">
        <f>IF(DO12=Punktsystem!$B$6,IF(AND(Punktsystem!$D$9&lt;&gt;"",'alle Spiele'!$H12-'alle Spiele'!$J12='alle Spiele'!DO12-'alle Spiele'!DP12,'alle Spiele'!$H12&lt;&gt;'alle Spiele'!$J12),Punktsystem!$B$9,0)+IF(AND(Punktsystem!$D$11&lt;&gt;"",OR('alle Spiele'!$H12='alle Spiele'!DO12,'alle Spiele'!$J12='alle Spiele'!DP12)),Punktsystem!$B$11,0)+IF(AND(Punktsystem!$D$10&lt;&gt;"",'alle Spiele'!$H12='alle Spiele'!$J12,'alle Spiele'!DO12='alle Spiele'!DP12,ABS('alle Spiele'!$H12-'alle Spiele'!DO12)=1),Punktsystem!$B$10,0),0)</f>
        <v>0</v>
      </c>
      <c r="DQ12" s="223">
        <f>IF(DO12=Punktsystem!$B$5,IF(AND(Punktsystem!$I$14&lt;&gt;"",'alle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R12" s="226">
        <f>IF(OR('alle Spiele'!DR12="",'alle Spiele'!DS12="",'alle Spiele'!$K12="x"),0,IF(AND('alle Spiele'!$H12='alle Spiele'!DR12,'alle Spiele'!$J12='alle Spiele'!DS12),Punktsystem!$B$5,IF(OR(AND('alle Spiele'!$H12-'alle Spiele'!$J12&lt;0,'alle Spiele'!DR12-'alle Spiele'!DS12&lt;0),AND('alle Spiele'!$H12-'alle Spiele'!$J12&gt;0,'alle Spiele'!DR12-'alle Spiele'!DS12&gt;0),AND('alle Spiele'!$H12-'alle Spiele'!$J12=0,'alle Spiele'!DR12-'alle Spiele'!DS12=0)),Punktsystem!$B$6,0)))</f>
        <v>0</v>
      </c>
      <c r="DS12" s="222">
        <f>IF(DR12=Punktsystem!$B$6,IF(AND(Punktsystem!$D$9&lt;&gt;"",'alle Spiele'!$H12-'alle Spiele'!$J12='alle Spiele'!DR12-'alle Spiele'!DS12,'alle Spiele'!$H12&lt;&gt;'alle Spiele'!$J12),Punktsystem!$B$9,0)+IF(AND(Punktsystem!$D$11&lt;&gt;"",OR('alle Spiele'!$H12='alle Spiele'!DR12,'alle Spiele'!$J12='alle Spiele'!DS12)),Punktsystem!$B$11,0)+IF(AND(Punktsystem!$D$10&lt;&gt;"",'alle Spiele'!$H12='alle Spiele'!$J12,'alle Spiele'!DR12='alle Spiele'!DS12,ABS('alle Spiele'!$H12-'alle Spiele'!DR12)=1),Punktsystem!$B$10,0),0)</f>
        <v>0</v>
      </c>
      <c r="DT12" s="223">
        <f>IF(DR12=Punktsystem!$B$5,IF(AND(Punktsystem!$I$14&lt;&gt;"",'alle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U12" s="226">
        <f>IF(OR('alle Spiele'!DU12="",'alle Spiele'!DV12="",'alle Spiele'!$K12="x"),0,IF(AND('alle Spiele'!$H12='alle Spiele'!DU12,'alle Spiele'!$J12='alle Spiele'!DV12),Punktsystem!$B$5,IF(OR(AND('alle Spiele'!$H12-'alle Spiele'!$J12&lt;0,'alle Spiele'!DU12-'alle Spiele'!DV12&lt;0),AND('alle Spiele'!$H12-'alle Spiele'!$J12&gt;0,'alle Spiele'!DU12-'alle Spiele'!DV12&gt;0),AND('alle Spiele'!$H12-'alle Spiele'!$J12=0,'alle Spiele'!DU12-'alle Spiele'!DV12=0)),Punktsystem!$B$6,0)))</f>
        <v>0</v>
      </c>
      <c r="DV12" s="222">
        <f>IF(DU12=Punktsystem!$B$6,IF(AND(Punktsystem!$D$9&lt;&gt;"",'alle Spiele'!$H12-'alle Spiele'!$J12='alle Spiele'!DU12-'alle Spiele'!DV12,'alle Spiele'!$H12&lt;&gt;'alle Spiele'!$J12),Punktsystem!$B$9,0)+IF(AND(Punktsystem!$D$11&lt;&gt;"",OR('alle Spiele'!$H12='alle Spiele'!DU12,'alle Spiele'!$J12='alle Spiele'!DV12)),Punktsystem!$B$11,0)+IF(AND(Punktsystem!$D$10&lt;&gt;"",'alle Spiele'!$H12='alle Spiele'!$J12,'alle Spiele'!DU12='alle Spiele'!DV12,ABS('alle Spiele'!$H12-'alle Spiele'!DU12)=1),Punktsystem!$B$10,0),0)</f>
        <v>0</v>
      </c>
      <c r="DW12" s="223">
        <f>IF(DU12=Punktsystem!$B$5,IF(AND(Punktsystem!$I$14&lt;&gt;"",'alle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X12" s="226">
        <f>IF(OR('alle Spiele'!DX12="",'alle Spiele'!DY12="",'alle Spiele'!$K12="x"),0,IF(AND('alle Spiele'!$H12='alle Spiele'!DX12,'alle Spiele'!$J12='alle Spiele'!DY12),Punktsystem!$B$5,IF(OR(AND('alle Spiele'!$H12-'alle Spiele'!$J12&lt;0,'alle Spiele'!DX12-'alle Spiele'!DY12&lt;0),AND('alle Spiele'!$H12-'alle Spiele'!$J12&gt;0,'alle Spiele'!DX12-'alle Spiele'!DY12&gt;0),AND('alle Spiele'!$H12-'alle Spiele'!$J12=0,'alle Spiele'!DX12-'alle Spiele'!DY12=0)),Punktsystem!$B$6,0)))</f>
        <v>0</v>
      </c>
      <c r="DY12" s="222">
        <f>IF(DX12=Punktsystem!$B$6,IF(AND(Punktsystem!$D$9&lt;&gt;"",'alle Spiele'!$H12-'alle Spiele'!$J12='alle Spiele'!DX12-'alle Spiele'!DY12,'alle Spiele'!$H12&lt;&gt;'alle Spiele'!$J12),Punktsystem!$B$9,0)+IF(AND(Punktsystem!$D$11&lt;&gt;"",OR('alle Spiele'!$H12='alle Spiele'!DX12,'alle Spiele'!$J12='alle Spiele'!DY12)),Punktsystem!$B$11,0)+IF(AND(Punktsystem!$D$10&lt;&gt;"",'alle Spiele'!$H12='alle Spiele'!$J12,'alle Spiele'!DX12='alle Spiele'!DY12,ABS('alle Spiele'!$H12-'alle Spiele'!DX12)=1),Punktsystem!$B$10,0),0)</f>
        <v>0</v>
      </c>
      <c r="DZ12" s="223">
        <f>IF(DX12=Punktsystem!$B$5,IF(AND(Punktsystem!$I$14&lt;&gt;"",'alle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A12" s="226">
        <f>IF(OR('alle Spiele'!EA12="",'alle Spiele'!EB12="",'alle Spiele'!$K12="x"),0,IF(AND('alle Spiele'!$H12='alle Spiele'!EA12,'alle Spiele'!$J12='alle Spiele'!EB12),Punktsystem!$B$5,IF(OR(AND('alle Spiele'!$H12-'alle Spiele'!$J12&lt;0,'alle Spiele'!EA12-'alle Spiele'!EB12&lt;0),AND('alle Spiele'!$H12-'alle Spiele'!$J12&gt;0,'alle Spiele'!EA12-'alle Spiele'!EB12&gt;0),AND('alle Spiele'!$H12-'alle Spiele'!$J12=0,'alle Spiele'!EA12-'alle Spiele'!EB12=0)),Punktsystem!$B$6,0)))</f>
        <v>0</v>
      </c>
      <c r="EB12" s="222">
        <f>IF(EA12=Punktsystem!$B$6,IF(AND(Punktsystem!$D$9&lt;&gt;"",'alle Spiele'!$H12-'alle Spiele'!$J12='alle Spiele'!EA12-'alle Spiele'!EB12,'alle Spiele'!$H12&lt;&gt;'alle Spiele'!$J12),Punktsystem!$B$9,0)+IF(AND(Punktsystem!$D$11&lt;&gt;"",OR('alle Spiele'!$H12='alle Spiele'!EA12,'alle Spiele'!$J12='alle Spiele'!EB12)),Punktsystem!$B$11,0)+IF(AND(Punktsystem!$D$10&lt;&gt;"",'alle Spiele'!$H12='alle Spiele'!$J12,'alle Spiele'!EA12='alle Spiele'!EB12,ABS('alle Spiele'!$H12-'alle Spiele'!EA12)=1),Punktsystem!$B$10,0),0)</f>
        <v>0</v>
      </c>
      <c r="EC12" s="223">
        <f>IF(EA12=Punktsystem!$B$5,IF(AND(Punktsystem!$I$14&lt;&gt;"",'alle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D12" s="226">
        <f>IF(OR('alle Spiele'!ED12="",'alle Spiele'!EE12="",'alle Spiele'!$K12="x"),0,IF(AND('alle Spiele'!$H12='alle Spiele'!ED12,'alle Spiele'!$J12='alle Spiele'!EE12),Punktsystem!$B$5,IF(OR(AND('alle Spiele'!$H12-'alle Spiele'!$J12&lt;0,'alle Spiele'!ED12-'alle Spiele'!EE12&lt;0),AND('alle Spiele'!$H12-'alle Spiele'!$J12&gt;0,'alle Spiele'!ED12-'alle Spiele'!EE12&gt;0),AND('alle Spiele'!$H12-'alle Spiele'!$J12=0,'alle Spiele'!ED12-'alle Spiele'!EE12=0)),Punktsystem!$B$6,0)))</f>
        <v>0</v>
      </c>
      <c r="EE12" s="222">
        <f>IF(ED12=Punktsystem!$B$6,IF(AND(Punktsystem!$D$9&lt;&gt;"",'alle Spiele'!$H12-'alle Spiele'!$J12='alle Spiele'!ED12-'alle Spiele'!EE12,'alle Spiele'!$H12&lt;&gt;'alle Spiele'!$J12),Punktsystem!$B$9,0)+IF(AND(Punktsystem!$D$11&lt;&gt;"",OR('alle Spiele'!$H12='alle Spiele'!ED12,'alle Spiele'!$J12='alle Spiele'!EE12)),Punktsystem!$B$11,0)+IF(AND(Punktsystem!$D$10&lt;&gt;"",'alle Spiele'!$H12='alle Spiele'!$J12,'alle Spiele'!ED12='alle Spiele'!EE12,ABS('alle Spiele'!$H12-'alle Spiele'!ED12)=1),Punktsystem!$B$10,0),0)</f>
        <v>0</v>
      </c>
      <c r="EF12" s="223">
        <f>IF(ED12=Punktsystem!$B$5,IF(AND(Punktsystem!$I$14&lt;&gt;"",'alle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G12" s="226">
        <f>IF(OR('alle Spiele'!EG12="",'alle Spiele'!EH12="",'alle Spiele'!$K12="x"),0,IF(AND('alle Spiele'!$H12='alle Spiele'!EG12,'alle Spiele'!$J12='alle Spiele'!EH12),Punktsystem!$B$5,IF(OR(AND('alle Spiele'!$H12-'alle Spiele'!$J12&lt;0,'alle Spiele'!EG12-'alle Spiele'!EH12&lt;0),AND('alle Spiele'!$H12-'alle Spiele'!$J12&gt;0,'alle Spiele'!EG12-'alle Spiele'!EH12&gt;0),AND('alle Spiele'!$H12-'alle Spiele'!$J12=0,'alle Spiele'!EG12-'alle Spiele'!EH12=0)),Punktsystem!$B$6,0)))</f>
        <v>0</v>
      </c>
      <c r="EH12" s="222">
        <f>IF(EG12=Punktsystem!$B$6,IF(AND(Punktsystem!$D$9&lt;&gt;"",'alle Spiele'!$H12-'alle Spiele'!$J12='alle Spiele'!EG12-'alle Spiele'!EH12,'alle Spiele'!$H12&lt;&gt;'alle Spiele'!$J12),Punktsystem!$B$9,0)+IF(AND(Punktsystem!$D$11&lt;&gt;"",OR('alle Spiele'!$H12='alle Spiele'!EG12,'alle Spiele'!$J12='alle Spiele'!EH12)),Punktsystem!$B$11,0)+IF(AND(Punktsystem!$D$10&lt;&gt;"",'alle Spiele'!$H12='alle Spiele'!$J12,'alle Spiele'!EG12='alle Spiele'!EH12,ABS('alle Spiele'!$H12-'alle Spiele'!EG12)=1),Punktsystem!$B$10,0),0)</f>
        <v>0</v>
      </c>
      <c r="EI12" s="223">
        <f>IF(EG12=Punktsystem!$B$5,IF(AND(Punktsystem!$I$14&lt;&gt;"",'alle Spiele'!$H12+'alle Spiele'!$J12&gt;Punktsystem!$D$14),('alle Spiele'!$H12+'alle Spiele'!$J12-Punktsystem!$D$14)*Punktsystem!$F$14,0)+IF(AND(Punktsystem!$I$15&lt;&gt;"",ABS('alle Spiele'!$H12-'alle Spiele'!$J12)&gt;Punktsystem!$D$15),(ABS('alle Spiele'!$H12-'alle Spiele'!$J12)-Punktsystem!$D$15)*Punktsystem!$F$15,0),0)</f>
        <v>0</v>
      </c>
    </row>
    <row r="13" spans="1:139">
      <c r="A13"/>
      <c r="B13"/>
      <c r="C13"/>
      <c r="D13"/>
      <c r="E13"/>
      <c r="F13"/>
      <c r="G13"/>
      <c r="H13"/>
      <c r="J13"/>
      <c r="K13"/>
      <c r="L13"/>
      <c r="M13"/>
      <c r="N13"/>
      <c r="O13"/>
      <c r="P13"/>
      <c r="Q13"/>
      <c r="T13" s="226">
        <f>IF(OR('alle Spiele'!T13="",'alle Spiele'!U13="",'alle Spiele'!$K13="x"),0,IF(AND('alle Spiele'!$H13='alle Spiele'!T13,'alle Spiele'!$J13='alle Spiele'!U13),Punktsystem!$B$5,IF(OR(AND('alle Spiele'!$H13-'alle Spiele'!$J13&lt;0,'alle Spiele'!T13-'alle Spiele'!U13&lt;0),AND('alle Spiele'!$H13-'alle Spiele'!$J13&gt;0,'alle Spiele'!T13-'alle Spiele'!U13&gt;0),AND('alle Spiele'!$H13-'alle Spiele'!$J13=0,'alle Spiele'!T13-'alle Spiele'!U13=0)),Punktsystem!$B$6,0)))</f>
        <v>1</v>
      </c>
      <c r="U13" s="222">
        <f>IF(T13=Punktsystem!$B$6,IF(AND(Punktsystem!$D$9&lt;&gt;"",'alle Spiele'!$H13-'alle Spiele'!$J13='alle Spiele'!T13-'alle Spiele'!U13,'alle Spiele'!$H13&lt;&gt;'alle Spiele'!$J13),Punktsystem!$B$9,0)+IF(AND(Punktsystem!$D$11&lt;&gt;"",OR('alle Spiele'!$H13='alle Spiele'!T13,'alle Spiele'!$J13='alle Spiele'!U13)),Punktsystem!$B$11,0)+IF(AND(Punktsystem!$D$10&lt;&gt;"",'alle Spiele'!$H13='alle Spiele'!$J13,'alle Spiele'!T13='alle Spiele'!U13,ABS('alle Spiele'!$H13-'alle Spiele'!T13)=1),Punktsystem!$B$10,0),0)</f>
        <v>0.5</v>
      </c>
      <c r="V13" s="223">
        <f>IF(T13=Punktsystem!$B$5,IF(AND(Punktsystem!$I$14&lt;&gt;"",'alle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W13" s="226">
        <f>IF(OR('alle Spiele'!W13="",'alle Spiele'!X13="",'alle Spiele'!$K13="x"),0,IF(AND('alle Spiele'!$H13='alle Spiele'!W13,'alle Spiele'!$J13='alle Spiele'!X13),Punktsystem!$B$5,IF(OR(AND('alle Spiele'!$H13-'alle Spiele'!$J13&lt;0,'alle Spiele'!W13-'alle Spiele'!X13&lt;0),AND('alle Spiele'!$H13-'alle Spiele'!$J13&gt;0,'alle Spiele'!W13-'alle Spiele'!X13&gt;0),AND('alle Spiele'!$H13-'alle Spiele'!$J13=0,'alle Spiele'!W13-'alle Spiele'!X13=0)),Punktsystem!$B$6,0)))</f>
        <v>0</v>
      </c>
      <c r="X13" s="222">
        <f>IF(W13=Punktsystem!$B$6,IF(AND(Punktsystem!$D$9&lt;&gt;"",'alle Spiele'!$H13-'alle Spiele'!$J13='alle Spiele'!W13-'alle Spiele'!X13,'alle Spiele'!$H13&lt;&gt;'alle Spiele'!$J13),Punktsystem!$B$9,0)+IF(AND(Punktsystem!$D$11&lt;&gt;"",OR('alle Spiele'!$H13='alle Spiele'!W13,'alle Spiele'!$J13='alle Spiele'!X13)),Punktsystem!$B$11,0)+IF(AND(Punktsystem!$D$10&lt;&gt;"",'alle Spiele'!$H13='alle Spiele'!$J13,'alle Spiele'!W13='alle Spiele'!X13,ABS('alle Spiele'!$H13-'alle Spiele'!W13)=1),Punktsystem!$B$10,0),0)</f>
        <v>0</v>
      </c>
      <c r="Y13" s="223">
        <f>IF(W13=Punktsystem!$B$5,IF(AND(Punktsystem!$I$14&lt;&gt;"",'alle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Z13" s="226">
        <f>IF(OR('alle Spiele'!Z13="",'alle Spiele'!AA13="",'alle Spiele'!$K13="x"),0,IF(AND('alle Spiele'!$H13='alle Spiele'!Z13,'alle Spiele'!$J13='alle Spiele'!AA13),Punktsystem!$B$5,IF(OR(AND('alle Spiele'!$H13-'alle Spiele'!$J13&lt;0,'alle Spiele'!Z13-'alle Spiele'!AA13&lt;0),AND('alle Spiele'!$H13-'alle Spiele'!$J13&gt;0,'alle Spiele'!Z13-'alle Spiele'!AA13&gt;0),AND('alle Spiele'!$H13-'alle Spiele'!$J13=0,'alle Spiele'!Z13-'alle Spiele'!AA13=0)),Punktsystem!$B$6,0)))</f>
        <v>0</v>
      </c>
      <c r="AA13" s="222">
        <f>IF(Z13=Punktsystem!$B$6,IF(AND(Punktsystem!$D$9&lt;&gt;"",'alle Spiele'!$H13-'alle Spiele'!$J13='alle Spiele'!Z13-'alle Spiele'!AA13,'alle Spiele'!$H13&lt;&gt;'alle Spiele'!$J13),Punktsystem!$B$9,0)+IF(AND(Punktsystem!$D$11&lt;&gt;"",OR('alle Spiele'!$H13='alle Spiele'!Z13,'alle Spiele'!$J13='alle Spiele'!AA13)),Punktsystem!$B$11,0)+IF(AND(Punktsystem!$D$10&lt;&gt;"",'alle Spiele'!$H13='alle Spiele'!$J13,'alle Spiele'!Z13='alle Spiele'!AA13,ABS('alle Spiele'!$H13-'alle Spiele'!Z13)=1),Punktsystem!$B$10,0),0)</f>
        <v>0</v>
      </c>
      <c r="AB13" s="223">
        <f>IF(Z13=Punktsystem!$B$5,IF(AND(Punktsystem!$I$14&lt;&gt;"",'alle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C13" s="226">
        <f>IF(OR('alle Spiele'!AC13="",'alle Spiele'!AD13="",'alle Spiele'!$K13="x"),0,IF(AND('alle Spiele'!$H13='alle Spiele'!AC13,'alle Spiele'!$J13='alle Spiele'!AD13),Punktsystem!$B$5,IF(OR(AND('alle Spiele'!$H13-'alle Spiele'!$J13&lt;0,'alle Spiele'!AC13-'alle Spiele'!AD13&lt;0),AND('alle Spiele'!$H13-'alle Spiele'!$J13&gt;0,'alle Spiele'!AC13-'alle Spiele'!AD13&gt;0),AND('alle Spiele'!$H13-'alle Spiele'!$J13=0,'alle Spiele'!AC13-'alle Spiele'!AD13=0)),Punktsystem!$B$6,0)))</f>
        <v>0</v>
      </c>
      <c r="AD13" s="222">
        <f>IF(AC13=Punktsystem!$B$6,IF(AND(Punktsystem!$D$9&lt;&gt;"",'alle Spiele'!$H13-'alle Spiele'!$J13='alle Spiele'!AC13-'alle Spiele'!AD13,'alle Spiele'!$H13&lt;&gt;'alle Spiele'!$J13),Punktsystem!$B$9,0)+IF(AND(Punktsystem!$D$11&lt;&gt;"",OR('alle Spiele'!$H13='alle Spiele'!AC13,'alle Spiele'!$J13='alle Spiele'!AD13)),Punktsystem!$B$11,0)+IF(AND(Punktsystem!$D$10&lt;&gt;"",'alle Spiele'!$H13='alle Spiele'!$J13,'alle Spiele'!AC13='alle Spiele'!AD13,ABS('alle Spiele'!$H13-'alle Spiele'!AC13)=1),Punktsystem!$B$10,0),0)</f>
        <v>0</v>
      </c>
      <c r="AE13" s="223">
        <f>IF(AC13=Punktsystem!$B$5,IF(AND(Punktsystem!$I$14&lt;&gt;"",'alle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F13" s="226">
        <f>IF(OR('alle Spiele'!AF13="",'alle Spiele'!AG13="",'alle Spiele'!$K13="x"),0,IF(AND('alle Spiele'!$H13='alle Spiele'!AF13,'alle Spiele'!$J13='alle Spiele'!AG13),Punktsystem!$B$5,IF(OR(AND('alle Spiele'!$H13-'alle Spiele'!$J13&lt;0,'alle Spiele'!AF13-'alle Spiele'!AG13&lt;0),AND('alle Spiele'!$H13-'alle Spiele'!$J13&gt;0,'alle Spiele'!AF13-'alle Spiele'!AG13&gt;0),AND('alle Spiele'!$H13-'alle Spiele'!$J13=0,'alle Spiele'!AF13-'alle Spiele'!AG13=0)),Punktsystem!$B$6,0)))</f>
        <v>0</v>
      </c>
      <c r="AG13" s="222">
        <f>IF(AF13=Punktsystem!$B$6,IF(AND(Punktsystem!$D$9&lt;&gt;"",'alle Spiele'!$H13-'alle Spiele'!$J13='alle Spiele'!AF13-'alle Spiele'!AG13,'alle Spiele'!$H13&lt;&gt;'alle Spiele'!$J13),Punktsystem!$B$9,0)+IF(AND(Punktsystem!$D$11&lt;&gt;"",OR('alle Spiele'!$H13='alle Spiele'!AF13,'alle Spiele'!$J13='alle Spiele'!AG13)),Punktsystem!$B$11,0)+IF(AND(Punktsystem!$D$10&lt;&gt;"",'alle Spiele'!$H13='alle Spiele'!$J13,'alle Spiele'!AF13='alle Spiele'!AG13,ABS('alle Spiele'!$H13-'alle Spiele'!AF13)=1),Punktsystem!$B$10,0),0)</f>
        <v>0</v>
      </c>
      <c r="AH13" s="223">
        <f>IF(AF13=Punktsystem!$B$5,IF(AND(Punktsystem!$I$14&lt;&gt;"",'alle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I13" s="226">
        <f>IF(OR('alle Spiele'!AI13="",'alle Spiele'!AJ13="",'alle Spiele'!$K13="x"),0,IF(AND('alle Spiele'!$H13='alle Spiele'!AI13,'alle Spiele'!$J13='alle Spiele'!AJ13),Punktsystem!$B$5,IF(OR(AND('alle Spiele'!$H13-'alle Spiele'!$J13&lt;0,'alle Spiele'!AI13-'alle Spiele'!AJ13&lt;0),AND('alle Spiele'!$H13-'alle Spiele'!$J13&gt;0,'alle Spiele'!AI13-'alle Spiele'!AJ13&gt;0),AND('alle Spiele'!$H13-'alle Spiele'!$J13=0,'alle Spiele'!AI13-'alle Spiele'!AJ13=0)),Punktsystem!$B$6,0)))</f>
        <v>0</v>
      </c>
      <c r="AJ13" s="222">
        <f>IF(AI13=Punktsystem!$B$6,IF(AND(Punktsystem!$D$9&lt;&gt;"",'alle Spiele'!$H13-'alle Spiele'!$J13='alle Spiele'!AI13-'alle Spiele'!AJ13,'alle Spiele'!$H13&lt;&gt;'alle Spiele'!$J13),Punktsystem!$B$9,0)+IF(AND(Punktsystem!$D$11&lt;&gt;"",OR('alle Spiele'!$H13='alle Spiele'!AI13,'alle Spiele'!$J13='alle Spiele'!AJ13)),Punktsystem!$B$11,0)+IF(AND(Punktsystem!$D$10&lt;&gt;"",'alle Spiele'!$H13='alle Spiele'!$J13,'alle Spiele'!AI13='alle Spiele'!AJ13,ABS('alle Spiele'!$H13-'alle Spiele'!AI13)=1),Punktsystem!$B$10,0),0)</f>
        <v>0</v>
      </c>
      <c r="AK13" s="223">
        <f>IF(AI13=Punktsystem!$B$5,IF(AND(Punktsystem!$I$14&lt;&gt;"",'alle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L13" s="226">
        <f>IF(OR('alle Spiele'!AL13="",'alle Spiele'!AM13="",'alle Spiele'!$K13="x"),0,IF(AND('alle Spiele'!$H13='alle Spiele'!AL13,'alle Spiele'!$J13='alle Spiele'!AM13),Punktsystem!$B$5,IF(OR(AND('alle Spiele'!$H13-'alle Spiele'!$J13&lt;0,'alle Spiele'!AL13-'alle Spiele'!AM13&lt;0),AND('alle Spiele'!$H13-'alle Spiele'!$J13&gt;0,'alle Spiele'!AL13-'alle Spiele'!AM13&gt;0),AND('alle Spiele'!$H13-'alle Spiele'!$J13=0,'alle Spiele'!AL13-'alle Spiele'!AM13=0)),Punktsystem!$B$6,0)))</f>
        <v>0</v>
      </c>
      <c r="AM13" s="222">
        <f>IF(AL13=Punktsystem!$B$6,IF(AND(Punktsystem!$D$9&lt;&gt;"",'alle Spiele'!$H13-'alle Spiele'!$J13='alle Spiele'!AL13-'alle Spiele'!AM13,'alle Spiele'!$H13&lt;&gt;'alle Spiele'!$J13),Punktsystem!$B$9,0)+IF(AND(Punktsystem!$D$11&lt;&gt;"",OR('alle Spiele'!$H13='alle Spiele'!AL13,'alle Spiele'!$J13='alle Spiele'!AM13)),Punktsystem!$B$11,0)+IF(AND(Punktsystem!$D$10&lt;&gt;"",'alle Spiele'!$H13='alle Spiele'!$J13,'alle Spiele'!AL13='alle Spiele'!AM13,ABS('alle Spiele'!$H13-'alle Spiele'!AL13)=1),Punktsystem!$B$10,0),0)</f>
        <v>0</v>
      </c>
      <c r="AN13" s="223">
        <f>IF(AL13=Punktsystem!$B$5,IF(AND(Punktsystem!$I$14&lt;&gt;"",'alle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O13" s="226">
        <f>IF(OR('alle Spiele'!AO13="",'alle Spiele'!AP13="",'alle Spiele'!$K13="x"),0,IF(AND('alle Spiele'!$H13='alle Spiele'!AO13,'alle Spiele'!$J13='alle Spiele'!AP13),Punktsystem!$B$5,IF(OR(AND('alle Spiele'!$H13-'alle Spiele'!$J13&lt;0,'alle Spiele'!AO13-'alle Spiele'!AP13&lt;0),AND('alle Spiele'!$H13-'alle Spiele'!$J13&gt;0,'alle Spiele'!AO13-'alle Spiele'!AP13&gt;0),AND('alle Spiele'!$H13-'alle Spiele'!$J13=0,'alle Spiele'!AO13-'alle Spiele'!AP13=0)),Punktsystem!$B$6,0)))</f>
        <v>0</v>
      </c>
      <c r="AP13" s="222">
        <f>IF(AO13=Punktsystem!$B$6,IF(AND(Punktsystem!$D$9&lt;&gt;"",'alle Spiele'!$H13-'alle Spiele'!$J13='alle Spiele'!AO13-'alle Spiele'!AP13,'alle Spiele'!$H13&lt;&gt;'alle Spiele'!$J13),Punktsystem!$B$9,0)+IF(AND(Punktsystem!$D$11&lt;&gt;"",OR('alle Spiele'!$H13='alle Spiele'!AO13,'alle Spiele'!$J13='alle Spiele'!AP13)),Punktsystem!$B$11,0)+IF(AND(Punktsystem!$D$10&lt;&gt;"",'alle Spiele'!$H13='alle Spiele'!$J13,'alle Spiele'!AO13='alle Spiele'!AP13,ABS('alle Spiele'!$H13-'alle Spiele'!AO13)=1),Punktsystem!$B$10,0),0)</f>
        <v>0</v>
      </c>
      <c r="AQ13" s="223">
        <f>IF(AO13=Punktsystem!$B$5,IF(AND(Punktsystem!$I$14&lt;&gt;"",'alle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R13" s="226">
        <f>IF(OR('alle Spiele'!AR13="",'alle Spiele'!AS13="",'alle Spiele'!$K13="x"),0,IF(AND('alle Spiele'!$H13='alle Spiele'!AR13,'alle Spiele'!$J13='alle Spiele'!AS13),Punktsystem!$B$5,IF(OR(AND('alle Spiele'!$H13-'alle Spiele'!$J13&lt;0,'alle Spiele'!AR13-'alle Spiele'!AS13&lt;0),AND('alle Spiele'!$H13-'alle Spiele'!$J13&gt;0,'alle Spiele'!AR13-'alle Spiele'!AS13&gt;0),AND('alle Spiele'!$H13-'alle Spiele'!$J13=0,'alle Spiele'!AR13-'alle Spiele'!AS13=0)),Punktsystem!$B$6,0)))</f>
        <v>0</v>
      </c>
      <c r="AS13" s="222">
        <f>IF(AR13=Punktsystem!$B$6,IF(AND(Punktsystem!$D$9&lt;&gt;"",'alle Spiele'!$H13-'alle Spiele'!$J13='alle Spiele'!AR13-'alle Spiele'!AS13,'alle Spiele'!$H13&lt;&gt;'alle Spiele'!$J13),Punktsystem!$B$9,0)+IF(AND(Punktsystem!$D$11&lt;&gt;"",OR('alle Spiele'!$H13='alle Spiele'!AR13,'alle Spiele'!$J13='alle Spiele'!AS13)),Punktsystem!$B$11,0)+IF(AND(Punktsystem!$D$10&lt;&gt;"",'alle Spiele'!$H13='alle Spiele'!$J13,'alle Spiele'!AR13='alle Spiele'!AS13,ABS('alle Spiele'!$H13-'alle Spiele'!AR13)=1),Punktsystem!$B$10,0),0)</f>
        <v>0</v>
      </c>
      <c r="AT13" s="223">
        <f>IF(AR13=Punktsystem!$B$5,IF(AND(Punktsystem!$I$14&lt;&gt;"",'alle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U13" s="226">
        <f>IF(OR('alle Spiele'!AU13="",'alle Spiele'!AV13="",'alle Spiele'!$K13="x"),0,IF(AND('alle Spiele'!$H13='alle Spiele'!AU13,'alle Spiele'!$J13='alle Spiele'!AV13),Punktsystem!$B$5,IF(OR(AND('alle Spiele'!$H13-'alle Spiele'!$J13&lt;0,'alle Spiele'!AU13-'alle Spiele'!AV13&lt;0),AND('alle Spiele'!$H13-'alle Spiele'!$J13&gt;0,'alle Spiele'!AU13-'alle Spiele'!AV13&gt;0),AND('alle Spiele'!$H13-'alle Spiele'!$J13=0,'alle Spiele'!AU13-'alle Spiele'!AV13=0)),Punktsystem!$B$6,0)))</f>
        <v>0</v>
      </c>
      <c r="AV13" s="222">
        <f>IF(AU13=Punktsystem!$B$6,IF(AND(Punktsystem!$D$9&lt;&gt;"",'alle Spiele'!$H13-'alle Spiele'!$J13='alle Spiele'!AU13-'alle Spiele'!AV13,'alle Spiele'!$H13&lt;&gt;'alle Spiele'!$J13),Punktsystem!$B$9,0)+IF(AND(Punktsystem!$D$11&lt;&gt;"",OR('alle Spiele'!$H13='alle Spiele'!AU13,'alle Spiele'!$J13='alle Spiele'!AV13)),Punktsystem!$B$11,0)+IF(AND(Punktsystem!$D$10&lt;&gt;"",'alle Spiele'!$H13='alle Spiele'!$J13,'alle Spiele'!AU13='alle Spiele'!AV13,ABS('alle Spiele'!$H13-'alle Spiele'!AU13)=1),Punktsystem!$B$10,0),0)</f>
        <v>0</v>
      </c>
      <c r="AW13" s="223">
        <f>IF(AU13=Punktsystem!$B$5,IF(AND(Punktsystem!$I$14&lt;&gt;"",'alle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X13" s="226">
        <f>IF(OR('alle Spiele'!AX13="",'alle Spiele'!AY13="",'alle Spiele'!$K13="x"),0,IF(AND('alle Spiele'!$H13='alle Spiele'!AX13,'alle Spiele'!$J13='alle Spiele'!AY13),Punktsystem!$B$5,IF(OR(AND('alle Spiele'!$H13-'alle Spiele'!$J13&lt;0,'alle Spiele'!AX13-'alle Spiele'!AY13&lt;0),AND('alle Spiele'!$H13-'alle Spiele'!$J13&gt;0,'alle Spiele'!AX13-'alle Spiele'!AY13&gt;0),AND('alle Spiele'!$H13-'alle Spiele'!$J13=0,'alle Spiele'!AX13-'alle Spiele'!AY13=0)),Punktsystem!$B$6,0)))</f>
        <v>0</v>
      </c>
      <c r="AY13" s="222">
        <f>IF(AX13=Punktsystem!$B$6,IF(AND(Punktsystem!$D$9&lt;&gt;"",'alle Spiele'!$H13-'alle Spiele'!$J13='alle Spiele'!AX13-'alle Spiele'!AY13,'alle Spiele'!$H13&lt;&gt;'alle Spiele'!$J13),Punktsystem!$B$9,0)+IF(AND(Punktsystem!$D$11&lt;&gt;"",OR('alle Spiele'!$H13='alle Spiele'!AX13,'alle Spiele'!$J13='alle Spiele'!AY13)),Punktsystem!$B$11,0)+IF(AND(Punktsystem!$D$10&lt;&gt;"",'alle Spiele'!$H13='alle Spiele'!$J13,'alle Spiele'!AX13='alle Spiele'!AY13,ABS('alle Spiele'!$H13-'alle Spiele'!AX13)=1),Punktsystem!$B$10,0),0)</f>
        <v>0</v>
      </c>
      <c r="AZ13" s="223">
        <f>IF(AX13=Punktsystem!$B$5,IF(AND(Punktsystem!$I$14&lt;&gt;"",'alle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A13" s="226">
        <f>IF(OR('alle Spiele'!BA13="",'alle Spiele'!BB13="",'alle Spiele'!$K13="x"),0,IF(AND('alle Spiele'!$H13='alle Spiele'!BA13,'alle Spiele'!$J13='alle Spiele'!BB13),Punktsystem!$B$5,IF(OR(AND('alle Spiele'!$H13-'alle Spiele'!$J13&lt;0,'alle Spiele'!BA13-'alle Spiele'!BB13&lt;0),AND('alle Spiele'!$H13-'alle Spiele'!$J13&gt;0,'alle Spiele'!BA13-'alle Spiele'!BB13&gt;0),AND('alle Spiele'!$H13-'alle Spiele'!$J13=0,'alle Spiele'!BA13-'alle Spiele'!BB13=0)),Punktsystem!$B$6,0)))</f>
        <v>0</v>
      </c>
      <c r="BB13" s="222">
        <f>IF(BA13=Punktsystem!$B$6,IF(AND(Punktsystem!$D$9&lt;&gt;"",'alle Spiele'!$H13-'alle Spiele'!$J13='alle Spiele'!BA13-'alle Spiele'!BB13,'alle Spiele'!$H13&lt;&gt;'alle Spiele'!$J13),Punktsystem!$B$9,0)+IF(AND(Punktsystem!$D$11&lt;&gt;"",OR('alle Spiele'!$H13='alle Spiele'!BA13,'alle Spiele'!$J13='alle Spiele'!BB13)),Punktsystem!$B$11,0)+IF(AND(Punktsystem!$D$10&lt;&gt;"",'alle Spiele'!$H13='alle Spiele'!$J13,'alle Spiele'!BA13='alle Spiele'!BB13,ABS('alle Spiele'!$H13-'alle Spiele'!BA13)=1),Punktsystem!$B$10,0),0)</f>
        <v>0</v>
      </c>
      <c r="BC13" s="223">
        <f>IF(BA13=Punktsystem!$B$5,IF(AND(Punktsystem!$I$14&lt;&gt;"",'alle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D13" s="226">
        <f>IF(OR('alle Spiele'!BD13="",'alle Spiele'!BE13="",'alle Spiele'!$K13="x"),0,IF(AND('alle Spiele'!$H13='alle Spiele'!BD13,'alle Spiele'!$J13='alle Spiele'!BE13),Punktsystem!$B$5,IF(OR(AND('alle Spiele'!$H13-'alle Spiele'!$J13&lt;0,'alle Spiele'!BD13-'alle Spiele'!BE13&lt;0),AND('alle Spiele'!$H13-'alle Spiele'!$J13&gt;0,'alle Spiele'!BD13-'alle Spiele'!BE13&gt;0),AND('alle Spiele'!$H13-'alle Spiele'!$J13=0,'alle Spiele'!BD13-'alle Spiele'!BE13=0)),Punktsystem!$B$6,0)))</f>
        <v>0</v>
      </c>
      <c r="BE13" s="222">
        <f>IF(BD13=Punktsystem!$B$6,IF(AND(Punktsystem!$D$9&lt;&gt;"",'alle Spiele'!$H13-'alle Spiele'!$J13='alle Spiele'!BD13-'alle Spiele'!BE13,'alle Spiele'!$H13&lt;&gt;'alle Spiele'!$J13),Punktsystem!$B$9,0)+IF(AND(Punktsystem!$D$11&lt;&gt;"",OR('alle Spiele'!$H13='alle Spiele'!BD13,'alle Spiele'!$J13='alle Spiele'!BE13)),Punktsystem!$B$11,0)+IF(AND(Punktsystem!$D$10&lt;&gt;"",'alle Spiele'!$H13='alle Spiele'!$J13,'alle Spiele'!BD13='alle Spiele'!BE13,ABS('alle Spiele'!$H13-'alle Spiele'!BD13)=1),Punktsystem!$B$10,0),0)</f>
        <v>0</v>
      </c>
      <c r="BF13" s="223">
        <f>IF(BD13=Punktsystem!$B$5,IF(AND(Punktsystem!$I$14&lt;&gt;"",'alle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G13" s="226">
        <f>IF(OR('alle Spiele'!BG13="",'alle Spiele'!BH13="",'alle Spiele'!$K13="x"),0,IF(AND('alle Spiele'!$H13='alle Spiele'!BG13,'alle Spiele'!$J13='alle Spiele'!BH13),Punktsystem!$B$5,IF(OR(AND('alle Spiele'!$H13-'alle Spiele'!$J13&lt;0,'alle Spiele'!BG13-'alle Spiele'!BH13&lt;0),AND('alle Spiele'!$H13-'alle Spiele'!$J13&gt;0,'alle Spiele'!BG13-'alle Spiele'!BH13&gt;0),AND('alle Spiele'!$H13-'alle Spiele'!$J13=0,'alle Spiele'!BG13-'alle Spiele'!BH13=0)),Punktsystem!$B$6,0)))</f>
        <v>0</v>
      </c>
      <c r="BH13" s="222">
        <f>IF(BG13=Punktsystem!$B$6,IF(AND(Punktsystem!$D$9&lt;&gt;"",'alle Spiele'!$H13-'alle Spiele'!$J13='alle Spiele'!BG13-'alle Spiele'!BH13,'alle Spiele'!$H13&lt;&gt;'alle Spiele'!$J13),Punktsystem!$B$9,0)+IF(AND(Punktsystem!$D$11&lt;&gt;"",OR('alle Spiele'!$H13='alle Spiele'!BG13,'alle Spiele'!$J13='alle Spiele'!BH13)),Punktsystem!$B$11,0)+IF(AND(Punktsystem!$D$10&lt;&gt;"",'alle Spiele'!$H13='alle Spiele'!$J13,'alle Spiele'!BG13='alle Spiele'!BH13,ABS('alle Spiele'!$H13-'alle Spiele'!BG13)=1),Punktsystem!$B$10,0),0)</f>
        <v>0</v>
      </c>
      <c r="BI13" s="223">
        <f>IF(BG13=Punktsystem!$B$5,IF(AND(Punktsystem!$I$14&lt;&gt;"",'alle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J13" s="226">
        <f>IF(OR('alle Spiele'!BJ13="",'alle Spiele'!BK13="",'alle Spiele'!$K13="x"),0,IF(AND('alle Spiele'!$H13='alle Spiele'!BJ13,'alle Spiele'!$J13='alle Spiele'!BK13),Punktsystem!$B$5,IF(OR(AND('alle Spiele'!$H13-'alle Spiele'!$J13&lt;0,'alle Spiele'!BJ13-'alle Spiele'!BK13&lt;0),AND('alle Spiele'!$H13-'alle Spiele'!$J13&gt;0,'alle Spiele'!BJ13-'alle Spiele'!BK13&gt;0),AND('alle Spiele'!$H13-'alle Spiele'!$J13=0,'alle Spiele'!BJ13-'alle Spiele'!BK13=0)),Punktsystem!$B$6,0)))</f>
        <v>0</v>
      </c>
      <c r="BK13" s="222">
        <f>IF(BJ13=Punktsystem!$B$6,IF(AND(Punktsystem!$D$9&lt;&gt;"",'alle Spiele'!$H13-'alle Spiele'!$J13='alle Spiele'!BJ13-'alle Spiele'!BK13,'alle Spiele'!$H13&lt;&gt;'alle Spiele'!$J13),Punktsystem!$B$9,0)+IF(AND(Punktsystem!$D$11&lt;&gt;"",OR('alle Spiele'!$H13='alle Spiele'!BJ13,'alle Spiele'!$J13='alle Spiele'!BK13)),Punktsystem!$B$11,0)+IF(AND(Punktsystem!$D$10&lt;&gt;"",'alle Spiele'!$H13='alle Spiele'!$J13,'alle Spiele'!BJ13='alle Spiele'!BK13,ABS('alle Spiele'!$H13-'alle Spiele'!BJ13)=1),Punktsystem!$B$10,0),0)</f>
        <v>0</v>
      </c>
      <c r="BL13" s="223">
        <f>IF(BJ13=Punktsystem!$B$5,IF(AND(Punktsystem!$I$14&lt;&gt;"",'alle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M13" s="226">
        <f>IF(OR('alle Spiele'!BM13="",'alle Spiele'!BN13="",'alle Spiele'!$K13="x"),0,IF(AND('alle Spiele'!$H13='alle Spiele'!BM13,'alle Spiele'!$J13='alle Spiele'!BN13),Punktsystem!$B$5,IF(OR(AND('alle Spiele'!$H13-'alle Spiele'!$J13&lt;0,'alle Spiele'!BM13-'alle Spiele'!BN13&lt;0),AND('alle Spiele'!$H13-'alle Spiele'!$J13&gt;0,'alle Spiele'!BM13-'alle Spiele'!BN13&gt;0),AND('alle Spiele'!$H13-'alle Spiele'!$J13=0,'alle Spiele'!BM13-'alle Spiele'!BN13=0)),Punktsystem!$B$6,0)))</f>
        <v>0</v>
      </c>
      <c r="BN13" s="222">
        <f>IF(BM13=Punktsystem!$B$6,IF(AND(Punktsystem!$D$9&lt;&gt;"",'alle Spiele'!$H13-'alle Spiele'!$J13='alle Spiele'!BM13-'alle Spiele'!BN13,'alle Spiele'!$H13&lt;&gt;'alle Spiele'!$J13),Punktsystem!$B$9,0)+IF(AND(Punktsystem!$D$11&lt;&gt;"",OR('alle Spiele'!$H13='alle Spiele'!BM13,'alle Spiele'!$J13='alle Spiele'!BN13)),Punktsystem!$B$11,0)+IF(AND(Punktsystem!$D$10&lt;&gt;"",'alle Spiele'!$H13='alle Spiele'!$J13,'alle Spiele'!BM13='alle Spiele'!BN13,ABS('alle Spiele'!$H13-'alle Spiele'!BM13)=1),Punktsystem!$B$10,0),0)</f>
        <v>0</v>
      </c>
      <c r="BO13" s="223">
        <f>IF(BM13=Punktsystem!$B$5,IF(AND(Punktsystem!$I$14&lt;&gt;"",'alle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P13" s="226">
        <f>IF(OR('alle Spiele'!BP13="",'alle Spiele'!BQ13="",'alle Spiele'!$K13="x"),0,IF(AND('alle Spiele'!$H13='alle Spiele'!BP13,'alle Spiele'!$J13='alle Spiele'!BQ13),Punktsystem!$B$5,IF(OR(AND('alle Spiele'!$H13-'alle Spiele'!$J13&lt;0,'alle Spiele'!BP13-'alle Spiele'!BQ13&lt;0),AND('alle Spiele'!$H13-'alle Spiele'!$J13&gt;0,'alle Spiele'!BP13-'alle Spiele'!BQ13&gt;0),AND('alle Spiele'!$H13-'alle Spiele'!$J13=0,'alle Spiele'!BP13-'alle Spiele'!BQ13=0)),Punktsystem!$B$6,0)))</f>
        <v>0</v>
      </c>
      <c r="BQ13" s="222">
        <f>IF(BP13=Punktsystem!$B$6,IF(AND(Punktsystem!$D$9&lt;&gt;"",'alle Spiele'!$H13-'alle Spiele'!$J13='alle Spiele'!BP13-'alle Spiele'!BQ13,'alle Spiele'!$H13&lt;&gt;'alle Spiele'!$J13),Punktsystem!$B$9,0)+IF(AND(Punktsystem!$D$11&lt;&gt;"",OR('alle Spiele'!$H13='alle Spiele'!BP13,'alle Spiele'!$J13='alle Spiele'!BQ13)),Punktsystem!$B$11,0)+IF(AND(Punktsystem!$D$10&lt;&gt;"",'alle Spiele'!$H13='alle Spiele'!$J13,'alle Spiele'!BP13='alle Spiele'!BQ13,ABS('alle Spiele'!$H13-'alle Spiele'!BP13)=1),Punktsystem!$B$10,0),0)</f>
        <v>0</v>
      </c>
      <c r="BR13" s="223">
        <f>IF(BP13=Punktsystem!$B$5,IF(AND(Punktsystem!$I$14&lt;&gt;"",'alle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S13" s="226">
        <f>IF(OR('alle Spiele'!BS13="",'alle Spiele'!BT13="",'alle Spiele'!$K13="x"),0,IF(AND('alle Spiele'!$H13='alle Spiele'!BS13,'alle Spiele'!$J13='alle Spiele'!BT13),Punktsystem!$B$5,IF(OR(AND('alle Spiele'!$H13-'alle Spiele'!$J13&lt;0,'alle Spiele'!BS13-'alle Spiele'!BT13&lt;0),AND('alle Spiele'!$H13-'alle Spiele'!$J13&gt;0,'alle Spiele'!BS13-'alle Spiele'!BT13&gt;0),AND('alle Spiele'!$H13-'alle Spiele'!$J13=0,'alle Spiele'!BS13-'alle Spiele'!BT13=0)),Punktsystem!$B$6,0)))</f>
        <v>0</v>
      </c>
      <c r="BT13" s="222">
        <f>IF(BS13=Punktsystem!$B$6,IF(AND(Punktsystem!$D$9&lt;&gt;"",'alle Spiele'!$H13-'alle Spiele'!$J13='alle Spiele'!BS13-'alle Spiele'!BT13,'alle Spiele'!$H13&lt;&gt;'alle Spiele'!$J13),Punktsystem!$B$9,0)+IF(AND(Punktsystem!$D$11&lt;&gt;"",OR('alle Spiele'!$H13='alle Spiele'!BS13,'alle Spiele'!$J13='alle Spiele'!BT13)),Punktsystem!$B$11,0)+IF(AND(Punktsystem!$D$10&lt;&gt;"",'alle Spiele'!$H13='alle Spiele'!$J13,'alle Spiele'!BS13='alle Spiele'!BT13,ABS('alle Spiele'!$H13-'alle Spiele'!BS13)=1),Punktsystem!$B$10,0),0)</f>
        <v>0</v>
      </c>
      <c r="BU13" s="223">
        <f>IF(BS13=Punktsystem!$B$5,IF(AND(Punktsystem!$I$14&lt;&gt;"",'alle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V13" s="226">
        <f>IF(OR('alle Spiele'!BV13="",'alle Spiele'!BW13="",'alle Spiele'!$K13="x"),0,IF(AND('alle Spiele'!$H13='alle Spiele'!BV13,'alle Spiele'!$J13='alle Spiele'!BW13),Punktsystem!$B$5,IF(OR(AND('alle Spiele'!$H13-'alle Spiele'!$J13&lt;0,'alle Spiele'!BV13-'alle Spiele'!BW13&lt;0),AND('alle Spiele'!$H13-'alle Spiele'!$J13&gt;0,'alle Spiele'!BV13-'alle Spiele'!BW13&gt;0),AND('alle Spiele'!$H13-'alle Spiele'!$J13=0,'alle Spiele'!BV13-'alle Spiele'!BW13=0)),Punktsystem!$B$6,0)))</f>
        <v>0</v>
      </c>
      <c r="BW13" s="222">
        <f>IF(BV13=Punktsystem!$B$6,IF(AND(Punktsystem!$D$9&lt;&gt;"",'alle Spiele'!$H13-'alle Spiele'!$J13='alle Spiele'!BV13-'alle Spiele'!BW13,'alle Spiele'!$H13&lt;&gt;'alle Spiele'!$J13),Punktsystem!$B$9,0)+IF(AND(Punktsystem!$D$11&lt;&gt;"",OR('alle Spiele'!$H13='alle Spiele'!BV13,'alle Spiele'!$J13='alle Spiele'!BW13)),Punktsystem!$B$11,0)+IF(AND(Punktsystem!$D$10&lt;&gt;"",'alle Spiele'!$H13='alle Spiele'!$J13,'alle Spiele'!BV13='alle Spiele'!BW13,ABS('alle Spiele'!$H13-'alle Spiele'!BV13)=1),Punktsystem!$B$10,0),0)</f>
        <v>0</v>
      </c>
      <c r="BX13" s="223">
        <f>IF(BV13=Punktsystem!$B$5,IF(AND(Punktsystem!$I$14&lt;&gt;"",'alle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Y13" s="226">
        <f>IF(OR('alle Spiele'!BY13="",'alle Spiele'!BZ13="",'alle Spiele'!$K13="x"),0,IF(AND('alle Spiele'!$H13='alle Spiele'!BY13,'alle Spiele'!$J13='alle Spiele'!BZ13),Punktsystem!$B$5,IF(OR(AND('alle Spiele'!$H13-'alle Spiele'!$J13&lt;0,'alle Spiele'!BY13-'alle Spiele'!BZ13&lt;0),AND('alle Spiele'!$H13-'alle Spiele'!$J13&gt;0,'alle Spiele'!BY13-'alle Spiele'!BZ13&gt;0),AND('alle Spiele'!$H13-'alle Spiele'!$J13=0,'alle Spiele'!BY13-'alle Spiele'!BZ13=0)),Punktsystem!$B$6,0)))</f>
        <v>0</v>
      </c>
      <c r="BZ13" s="222">
        <f>IF(BY13=Punktsystem!$B$6,IF(AND(Punktsystem!$D$9&lt;&gt;"",'alle Spiele'!$H13-'alle Spiele'!$J13='alle Spiele'!BY13-'alle Spiele'!BZ13,'alle Spiele'!$H13&lt;&gt;'alle Spiele'!$J13),Punktsystem!$B$9,0)+IF(AND(Punktsystem!$D$11&lt;&gt;"",OR('alle Spiele'!$H13='alle Spiele'!BY13,'alle Spiele'!$J13='alle Spiele'!BZ13)),Punktsystem!$B$11,0)+IF(AND(Punktsystem!$D$10&lt;&gt;"",'alle Spiele'!$H13='alle Spiele'!$J13,'alle Spiele'!BY13='alle Spiele'!BZ13,ABS('alle Spiele'!$H13-'alle Spiele'!BY13)=1),Punktsystem!$B$10,0),0)</f>
        <v>0</v>
      </c>
      <c r="CA13" s="223">
        <f>IF(BY13=Punktsystem!$B$5,IF(AND(Punktsystem!$I$14&lt;&gt;"",'alle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B13" s="226">
        <f>IF(OR('alle Spiele'!CB13="",'alle Spiele'!CC13="",'alle Spiele'!$K13="x"),0,IF(AND('alle Spiele'!$H13='alle Spiele'!CB13,'alle Spiele'!$J13='alle Spiele'!CC13),Punktsystem!$B$5,IF(OR(AND('alle Spiele'!$H13-'alle Spiele'!$J13&lt;0,'alle Spiele'!CB13-'alle Spiele'!CC13&lt;0),AND('alle Spiele'!$H13-'alle Spiele'!$J13&gt;0,'alle Spiele'!CB13-'alle Spiele'!CC13&gt;0),AND('alle Spiele'!$H13-'alle Spiele'!$J13=0,'alle Spiele'!CB13-'alle Spiele'!CC13=0)),Punktsystem!$B$6,0)))</f>
        <v>0</v>
      </c>
      <c r="CC13" s="222">
        <f>IF(CB13=Punktsystem!$B$6,IF(AND(Punktsystem!$D$9&lt;&gt;"",'alle Spiele'!$H13-'alle Spiele'!$J13='alle Spiele'!CB13-'alle Spiele'!CC13,'alle Spiele'!$H13&lt;&gt;'alle Spiele'!$J13),Punktsystem!$B$9,0)+IF(AND(Punktsystem!$D$11&lt;&gt;"",OR('alle Spiele'!$H13='alle Spiele'!CB13,'alle Spiele'!$J13='alle Spiele'!CC13)),Punktsystem!$B$11,0)+IF(AND(Punktsystem!$D$10&lt;&gt;"",'alle Spiele'!$H13='alle Spiele'!$J13,'alle Spiele'!CB13='alle Spiele'!CC13,ABS('alle Spiele'!$H13-'alle Spiele'!CB13)=1),Punktsystem!$B$10,0),0)</f>
        <v>0</v>
      </c>
      <c r="CD13" s="223">
        <f>IF(CB13=Punktsystem!$B$5,IF(AND(Punktsystem!$I$14&lt;&gt;"",'alle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E13" s="226">
        <f>IF(OR('alle Spiele'!CE13="",'alle Spiele'!CF13="",'alle Spiele'!$K13="x"),0,IF(AND('alle Spiele'!$H13='alle Spiele'!CE13,'alle Spiele'!$J13='alle Spiele'!CF13),Punktsystem!$B$5,IF(OR(AND('alle Spiele'!$H13-'alle Spiele'!$J13&lt;0,'alle Spiele'!CE13-'alle Spiele'!CF13&lt;0),AND('alle Spiele'!$H13-'alle Spiele'!$J13&gt;0,'alle Spiele'!CE13-'alle Spiele'!CF13&gt;0),AND('alle Spiele'!$H13-'alle Spiele'!$J13=0,'alle Spiele'!CE13-'alle Spiele'!CF13=0)),Punktsystem!$B$6,0)))</f>
        <v>0</v>
      </c>
      <c r="CF13" s="222">
        <f>IF(CE13=Punktsystem!$B$6,IF(AND(Punktsystem!$D$9&lt;&gt;"",'alle Spiele'!$H13-'alle Spiele'!$J13='alle Spiele'!CE13-'alle Spiele'!CF13,'alle Spiele'!$H13&lt;&gt;'alle Spiele'!$J13),Punktsystem!$B$9,0)+IF(AND(Punktsystem!$D$11&lt;&gt;"",OR('alle Spiele'!$H13='alle Spiele'!CE13,'alle Spiele'!$J13='alle Spiele'!CF13)),Punktsystem!$B$11,0)+IF(AND(Punktsystem!$D$10&lt;&gt;"",'alle Spiele'!$H13='alle Spiele'!$J13,'alle Spiele'!CE13='alle Spiele'!CF13,ABS('alle Spiele'!$H13-'alle Spiele'!CE13)=1),Punktsystem!$B$10,0),0)</f>
        <v>0</v>
      </c>
      <c r="CG13" s="223">
        <f>IF(CE13=Punktsystem!$B$5,IF(AND(Punktsystem!$I$14&lt;&gt;"",'alle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H13" s="226">
        <f>IF(OR('alle Spiele'!CH13="",'alle Spiele'!CI13="",'alle Spiele'!$K13="x"),0,IF(AND('alle Spiele'!$H13='alle Spiele'!CH13,'alle Spiele'!$J13='alle Spiele'!CI13),Punktsystem!$B$5,IF(OR(AND('alle Spiele'!$H13-'alle Spiele'!$J13&lt;0,'alle Spiele'!CH13-'alle Spiele'!CI13&lt;0),AND('alle Spiele'!$H13-'alle Spiele'!$J13&gt;0,'alle Spiele'!CH13-'alle Spiele'!CI13&gt;0),AND('alle Spiele'!$H13-'alle Spiele'!$J13=0,'alle Spiele'!CH13-'alle Spiele'!CI13=0)),Punktsystem!$B$6,0)))</f>
        <v>0</v>
      </c>
      <c r="CI13" s="222">
        <f>IF(CH13=Punktsystem!$B$6,IF(AND(Punktsystem!$D$9&lt;&gt;"",'alle Spiele'!$H13-'alle Spiele'!$J13='alle Spiele'!CH13-'alle Spiele'!CI13,'alle Spiele'!$H13&lt;&gt;'alle Spiele'!$J13),Punktsystem!$B$9,0)+IF(AND(Punktsystem!$D$11&lt;&gt;"",OR('alle Spiele'!$H13='alle Spiele'!CH13,'alle Spiele'!$J13='alle Spiele'!CI13)),Punktsystem!$B$11,0)+IF(AND(Punktsystem!$D$10&lt;&gt;"",'alle Spiele'!$H13='alle Spiele'!$J13,'alle Spiele'!CH13='alle Spiele'!CI13,ABS('alle Spiele'!$H13-'alle Spiele'!CH13)=1),Punktsystem!$B$10,0),0)</f>
        <v>0</v>
      </c>
      <c r="CJ13" s="223">
        <f>IF(CH13=Punktsystem!$B$5,IF(AND(Punktsystem!$I$14&lt;&gt;"",'alle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K13" s="226">
        <f>IF(OR('alle Spiele'!CK13="",'alle Spiele'!CL13="",'alle Spiele'!$K13="x"),0,IF(AND('alle Spiele'!$H13='alle Spiele'!CK13,'alle Spiele'!$J13='alle Spiele'!CL13),Punktsystem!$B$5,IF(OR(AND('alle Spiele'!$H13-'alle Spiele'!$J13&lt;0,'alle Spiele'!CK13-'alle Spiele'!CL13&lt;0),AND('alle Spiele'!$H13-'alle Spiele'!$J13&gt;0,'alle Spiele'!CK13-'alle Spiele'!CL13&gt;0),AND('alle Spiele'!$H13-'alle Spiele'!$J13=0,'alle Spiele'!CK13-'alle Spiele'!CL13=0)),Punktsystem!$B$6,0)))</f>
        <v>0</v>
      </c>
      <c r="CL13" s="222">
        <f>IF(CK13=Punktsystem!$B$6,IF(AND(Punktsystem!$D$9&lt;&gt;"",'alle Spiele'!$H13-'alle Spiele'!$J13='alle Spiele'!CK13-'alle Spiele'!CL13,'alle Spiele'!$H13&lt;&gt;'alle Spiele'!$J13),Punktsystem!$B$9,0)+IF(AND(Punktsystem!$D$11&lt;&gt;"",OR('alle Spiele'!$H13='alle Spiele'!CK13,'alle Spiele'!$J13='alle Spiele'!CL13)),Punktsystem!$B$11,0)+IF(AND(Punktsystem!$D$10&lt;&gt;"",'alle Spiele'!$H13='alle Spiele'!$J13,'alle Spiele'!CK13='alle Spiele'!CL13,ABS('alle Spiele'!$H13-'alle Spiele'!CK13)=1),Punktsystem!$B$10,0),0)</f>
        <v>0</v>
      </c>
      <c r="CM13" s="223">
        <f>IF(CK13=Punktsystem!$B$5,IF(AND(Punktsystem!$I$14&lt;&gt;"",'alle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N13" s="226">
        <f>IF(OR('alle Spiele'!CN13="",'alle Spiele'!CO13="",'alle Spiele'!$K13="x"),0,IF(AND('alle Spiele'!$H13='alle Spiele'!CN13,'alle Spiele'!$J13='alle Spiele'!CO13),Punktsystem!$B$5,IF(OR(AND('alle Spiele'!$H13-'alle Spiele'!$J13&lt;0,'alle Spiele'!CN13-'alle Spiele'!CO13&lt;0),AND('alle Spiele'!$H13-'alle Spiele'!$J13&gt;0,'alle Spiele'!CN13-'alle Spiele'!CO13&gt;0),AND('alle Spiele'!$H13-'alle Spiele'!$J13=0,'alle Spiele'!CN13-'alle Spiele'!CO13=0)),Punktsystem!$B$6,0)))</f>
        <v>0</v>
      </c>
      <c r="CO13" s="222">
        <f>IF(CN13=Punktsystem!$B$6,IF(AND(Punktsystem!$D$9&lt;&gt;"",'alle Spiele'!$H13-'alle Spiele'!$J13='alle Spiele'!CN13-'alle Spiele'!CO13,'alle Spiele'!$H13&lt;&gt;'alle Spiele'!$J13),Punktsystem!$B$9,0)+IF(AND(Punktsystem!$D$11&lt;&gt;"",OR('alle Spiele'!$H13='alle Spiele'!CN13,'alle Spiele'!$J13='alle Spiele'!CO13)),Punktsystem!$B$11,0)+IF(AND(Punktsystem!$D$10&lt;&gt;"",'alle Spiele'!$H13='alle Spiele'!$J13,'alle Spiele'!CN13='alle Spiele'!CO13,ABS('alle Spiele'!$H13-'alle Spiele'!CN13)=1),Punktsystem!$B$10,0),0)</f>
        <v>0</v>
      </c>
      <c r="CP13" s="223">
        <f>IF(CN13=Punktsystem!$B$5,IF(AND(Punktsystem!$I$14&lt;&gt;"",'alle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Q13" s="226">
        <f>IF(OR('alle Spiele'!CQ13="",'alle Spiele'!CR13="",'alle Spiele'!$K13="x"),0,IF(AND('alle Spiele'!$H13='alle Spiele'!CQ13,'alle Spiele'!$J13='alle Spiele'!CR13),Punktsystem!$B$5,IF(OR(AND('alle Spiele'!$H13-'alle Spiele'!$J13&lt;0,'alle Spiele'!CQ13-'alle Spiele'!CR13&lt;0),AND('alle Spiele'!$H13-'alle Spiele'!$J13&gt;0,'alle Spiele'!CQ13-'alle Spiele'!CR13&gt;0),AND('alle Spiele'!$H13-'alle Spiele'!$J13=0,'alle Spiele'!CQ13-'alle Spiele'!CR13=0)),Punktsystem!$B$6,0)))</f>
        <v>0</v>
      </c>
      <c r="CR13" s="222">
        <f>IF(CQ13=Punktsystem!$B$6,IF(AND(Punktsystem!$D$9&lt;&gt;"",'alle Spiele'!$H13-'alle Spiele'!$J13='alle Spiele'!CQ13-'alle Spiele'!CR13,'alle Spiele'!$H13&lt;&gt;'alle Spiele'!$J13),Punktsystem!$B$9,0)+IF(AND(Punktsystem!$D$11&lt;&gt;"",OR('alle Spiele'!$H13='alle Spiele'!CQ13,'alle Spiele'!$J13='alle Spiele'!CR13)),Punktsystem!$B$11,0)+IF(AND(Punktsystem!$D$10&lt;&gt;"",'alle Spiele'!$H13='alle Spiele'!$J13,'alle Spiele'!CQ13='alle Spiele'!CR13,ABS('alle Spiele'!$H13-'alle Spiele'!CQ13)=1),Punktsystem!$B$10,0),0)</f>
        <v>0</v>
      </c>
      <c r="CS13" s="223">
        <f>IF(CQ13=Punktsystem!$B$5,IF(AND(Punktsystem!$I$14&lt;&gt;"",'alle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T13" s="226">
        <f>IF(OR('alle Spiele'!CT13="",'alle Spiele'!CU13="",'alle Spiele'!$K13="x"),0,IF(AND('alle Spiele'!$H13='alle Spiele'!CT13,'alle Spiele'!$J13='alle Spiele'!CU13),Punktsystem!$B$5,IF(OR(AND('alle Spiele'!$H13-'alle Spiele'!$J13&lt;0,'alle Spiele'!CT13-'alle Spiele'!CU13&lt;0),AND('alle Spiele'!$H13-'alle Spiele'!$J13&gt;0,'alle Spiele'!CT13-'alle Spiele'!CU13&gt;0),AND('alle Spiele'!$H13-'alle Spiele'!$J13=0,'alle Spiele'!CT13-'alle Spiele'!CU13=0)),Punktsystem!$B$6,0)))</f>
        <v>0</v>
      </c>
      <c r="CU13" s="222">
        <f>IF(CT13=Punktsystem!$B$6,IF(AND(Punktsystem!$D$9&lt;&gt;"",'alle Spiele'!$H13-'alle Spiele'!$J13='alle Spiele'!CT13-'alle Spiele'!CU13,'alle Spiele'!$H13&lt;&gt;'alle Spiele'!$J13),Punktsystem!$B$9,0)+IF(AND(Punktsystem!$D$11&lt;&gt;"",OR('alle Spiele'!$H13='alle Spiele'!CT13,'alle Spiele'!$J13='alle Spiele'!CU13)),Punktsystem!$B$11,0)+IF(AND(Punktsystem!$D$10&lt;&gt;"",'alle Spiele'!$H13='alle Spiele'!$J13,'alle Spiele'!CT13='alle Spiele'!CU13,ABS('alle Spiele'!$H13-'alle Spiele'!CT13)=1),Punktsystem!$B$10,0),0)</f>
        <v>0</v>
      </c>
      <c r="CV13" s="223">
        <f>IF(CT13=Punktsystem!$B$5,IF(AND(Punktsystem!$I$14&lt;&gt;"",'alle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W13" s="226">
        <f>IF(OR('alle Spiele'!CW13="",'alle Spiele'!CX13="",'alle Spiele'!$K13="x"),0,IF(AND('alle Spiele'!$H13='alle Spiele'!CW13,'alle Spiele'!$J13='alle Spiele'!CX13),Punktsystem!$B$5,IF(OR(AND('alle Spiele'!$H13-'alle Spiele'!$J13&lt;0,'alle Spiele'!CW13-'alle Spiele'!CX13&lt;0),AND('alle Spiele'!$H13-'alle Spiele'!$J13&gt;0,'alle Spiele'!CW13-'alle Spiele'!CX13&gt;0),AND('alle Spiele'!$H13-'alle Spiele'!$J13=0,'alle Spiele'!CW13-'alle Spiele'!CX13=0)),Punktsystem!$B$6,0)))</f>
        <v>0</v>
      </c>
      <c r="CX13" s="222">
        <f>IF(CW13=Punktsystem!$B$6,IF(AND(Punktsystem!$D$9&lt;&gt;"",'alle Spiele'!$H13-'alle Spiele'!$J13='alle Spiele'!CW13-'alle Spiele'!CX13,'alle Spiele'!$H13&lt;&gt;'alle Spiele'!$J13),Punktsystem!$B$9,0)+IF(AND(Punktsystem!$D$11&lt;&gt;"",OR('alle Spiele'!$H13='alle Spiele'!CW13,'alle Spiele'!$J13='alle Spiele'!CX13)),Punktsystem!$B$11,0)+IF(AND(Punktsystem!$D$10&lt;&gt;"",'alle Spiele'!$H13='alle Spiele'!$J13,'alle Spiele'!CW13='alle Spiele'!CX13,ABS('alle Spiele'!$H13-'alle Spiele'!CW13)=1),Punktsystem!$B$10,0),0)</f>
        <v>0</v>
      </c>
      <c r="CY13" s="223">
        <f>IF(CW13=Punktsystem!$B$5,IF(AND(Punktsystem!$I$14&lt;&gt;"",'alle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Z13" s="226">
        <f>IF(OR('alle Spiele'!CZ13="",'alle Spiele'!DA13="",'alle Spiele'!$K13="x"),0,IF(AND('alle Spiele'!$H13='alle Spiele'!CZ13,'alle Spiele'!$J13='alle Spiele'!DA13),Punktsystem!$B$5,IF(OR(AND('alle Spiele'!$H13-'alle Spiele'!$J13&lt;0,'alle Spiele'!CZ13-'alle Spiele'!DA13&lt;0),AND('alle Spiele'!$H13-'alle Spiele'!$J13&gt;0,'alle Spiele'!CZ13-'alle Spiele'!DA13&gt;0),AND('alle Spiele'!$H13-'alle Spiele'!$J13=0,'alle Spiele'!CZ13-'alle Spiele'!DA13=0)),Punktsystem!$B$6,0)))</f>
        <v>0</v>
      </c>
      <c r="DA13" s="222">
        <f>IF(CZ13=Punktsystem!$B$6,IF(AND(Punktsystem!$D$9&lt;&gt;"",'alle Spiele'!$H13-'alle Spiele'!$J13='alle Spiele'!CZ13-'alle Spiele'!DA13,'alle Spiele'!$H13&lt;&gt;'alle Spiele'!$J13),Punktsystem!$B$9,0)+IF(AND(Punktsystem!$D$11&lt;&gt;"",OR('alle Spiele'!$H13='alle Spiele'!CZ13,'alle Spiele'!$J13='alle Spiele'!DA13)),Punktsystem!$B$11,0)+IF(AND(Punktsystem!$D$10&lt;&gt;"",'alle Spiele'!$H13='alle Spiele'!$J13,'alle Spiele'!CZ13='alle Spiele'!DA13,ABS('alle Spiele'!$H13-'alle Spiele'!CZ13)=1),Punktsystem!$B$10,0),0)</f>
        <v>0</v>
      </c>
      <c r="DB13" s="223">
        <f>IF(CZ13=Punktsystem!$B$5,IF(AND(Punktsystem!$I$14&lt;&gt;"",'alle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C13" s="226">
        <f>IF(OR('alle Spiele'!DC13="",'alle Spiele'!DD13="",'alle Spiele'!$K13="x"),0,IF(AND('alle Spiele'!$H13='alle Spiele'!DC13,'alle Spiele'!$J13='alle Spiele'!DD13),Punktsystem!$B$5,IF(OR(AND('alle Spiele'!$H13-'alle Spiele'!$J13&lt;0,'alle Spiele'!DC13-'alle Spiele'!DD13&lt;0),AND('alle Spiele'!$H13-'alle Spiele'!$J13&gt;0,'alle Spiele'!DC13-'alle Spiele'!DD13&gt;0),AND('alle Spiele'!$H13-'alle Spiele'!$J13=0,'alle Spiele'!DC13-'alle Spiele'!DD13=0)),Punktsystem!$B$6,0)))</f>
        <v>0</v>
      </c>
      <c r="DD13" s="222">
        <f>IF(DC13=Punktsystem!$B$6,IF(AND(Punktsystem!$D$9&lt;&gt;"",'alle Spiele'!$H13-'alle Spiele'!$J13='alle Spiele'!DC13-'alle Spiele'!DD13,'alle Spiele'!$H13&lt;&gt;'alle Spiele'!$J13),Punktsystem!$B$9,0)+IF(AND(Punktsystem!$D$11&lt;&gt;"",OR('alle Spiele'!$H13='alle Spiele'!DC13,'alle Spiele'!$J13='alle Spiele'!DD13)),Punktsystem!$B$11,0)+IF(AND(Punktsystem!$D$10&lt;&gt;"",'alle Spiele'!$H13='alle Spiele'!$J13,'alle Spiele'!DC13='alle Spiele'!DD13,ABS('alle Spiele'!$H13-'alle Spiele'!DC13)=1),Punktsystem!$B$10,0),0)</f>
        <v>0</v>
      </c>
      <c r="DE13" s="223">
        <f>IF(DC13=Punktsystem!$B$5,IF(AND(Punktsystem!$I$14&lt;&gt;"",'alle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F13" s="226">
        <f>IF(OR('alle Spiele'!DF13="",'alle Spiele'!DG13="",'alle Spiele'!$K13="x"),0,IF(AND('alle Spiele'!$H13='alle Spiele'!DF13,'alle Spiele'!$J13='alle Spiele'!DG13),Punktsystem!$B$5,IF(OR(AND('alle Spiele'!$H13-'alle Spiele'!$J13&lt;0,'alle Spiele'!DF13-'alle Spiele'!DG13&lt;0),AND('alle Spiele'!$H13-'alle Spiele'!$J13&gt;0,'alle Spiele'!DF13-'alle Spiele'!DG13&gt;0),AND('alle Spiele'!$H13-'alle Spiele'!$J13=0,'alle Spiele'!DF13-'alle Spiele'!DG13=0)),Punktsystem!$B$6,0)))</f>
        <v>0</v>
      </c>
      <c r="DG13" s="222">
        <f>IF(DF13=Punktsystem!$B$6,IF(AND(Punktsystem!$D$9&lt;&gt;"",'alle Spiele'!$H13-'alle Spiele'!$J13='alle Spiele'!DF13-'alle Spiele'!DG13,'alle Spiele'!$H13&lt;&gt;'alle Spiele'!$J13),Punktsystem!$B$9,0)+IF(AND(Punktsystem!$D$11&lt;&gt;"",OR('alle Spiele'!$H13='alle Spiele'!DF13,'alle Spiele'!$J13='alle Spiele'!DG13)),Punktsystem!$B$11,0)+IF(AND(Punktsystem!$D$10&lt;&gt;"",'alle Spiele'!$H13='alle Spiele'!$J13,'alle Spiele'!DF13='alle Spiele'!DG13,ABS('alle Spiele'!$H13-'alle Spiele'!DF13)=1),Punktsystem!$B$10,0),0)</f>
        <v>0</v>
      </c>
      <c r="DH13" s="223">
        <f>IF(DF13=Punktsystem!$B$5,IF(AND(Punktsystem!$I$14&lt;&gt;"",'alle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I13" s="226">
        <f>IF(OR('alle Spiele'!DI13="",'alle Spiele'!DJ13="",'alle Spiele'!$K13="x"),0,IF(AND('alle Spiele'!$H13='alle Spiele'!DI13,'alle Spiele'!$J13='alle Spiele'!DJ13),Punktsystem!$B$5,IF(OR(AND('alle Spiele'!$H13-'alle Spiele'!$J13&lt;0,'alle Spiele'!DI13-'alle Spiele'!DJ13&lt;0),AND('alle Spiele'!$H13-'alle Spiele'!$J13&gt;0,'alle Spiele'!DI13-'alle Spiele'!DJ13&gt;0),AND('alle Spiele'!$H13-'alle Spiele'!$J13=0,'alle Spiele'!DI13-'alle Spiele'!DJ13=0)),Punktsystem!$B$6,0)))</f>
        <v>0</v>
      </c>
      <c r="DJ13" s="222">
        <f>IF(DI13=Punktsystem!$B$6,IF(AND(Punktsystem!$D$9&lt;&gt;"",'alle Spiele'!$H13-'alle Spiele'!$J13='alle Spiele'!DI13-'alle Spiele'!DJ13,'alle Spiele'!$H13&lt;&gt;'alle Spiele'!$J13),Punktsystem!$B$9,0)+IF(AND(Punktsystem!$D$11&lt;&gt;"",OR('alle Spiele'!$H13='alle Spiele'!DI13,'alle Spiele'!$J13='alle Spiele'!DJ13)),Punktsystem!$B$11,0)+IF(AND(Punktsystem!$D$10&lt;&gt;"",'alle Spiele'!$H13='alle Spiele'!$J13,'alle Spiele'!DI13='alle Spiele'!DJ13,ABS('alle Spiele'!$H13-'alle Spiele'!DI13)=1),Punktsystem!$B$10,0),0)</f>
        <v>0</v>
      </c>
      <c r="DK13" s="223">
        <f>IF(DI13=Punktsystem!$B$5,IF(AND(Punktsystem!$I$14&lt;&gt;"",'alle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L13" s="226">
        <f>IF(OR('alle Spiele'!DL13="",'alle Spiele'!DM13="",'alle Spiele'!$K13="x"),0,IF(AND('alle Spiele'!$H13='alle Spiele'!DL13,'alle Spiele'!$J13='alle Spiele'!DM13),Punktsystem!$B$5,IF(OR(AND('alle Spiele'!$H13-'alle Spiele'!$J13&lt;0,'alle Spiele'!DL13-'alle Spiele'!DM13&lt;0),AND('alle Spiele'!$H13-'alle Spiele'!$J13&gt;0,'alle Spiele'!DL13-'alle Spiele'!DM13&gt;0),AND('alle Spiele'!$H13-'alle Spiele'!$J13=0,'alle Spiele'!DL13-'alle Spiele'!DM13=0)),Punktsystem!$B$6,0)))</f>
        <v>0</v>
      </c>
      <c r="DM13" s="222">
        <f>IF(DL13=Punktsystem!$B$6,IF(AND(Punktsystem!$D$9&lt;&gt;"",'alle Spiele'!$H13-'alle Spiele'!$J13='alle Spiele'!DL13-'alle Spiele'!DM13,'alle Spiele'!$H13&lt;&gt;'alle Spiele'!$J13),Punktsystem!$B$9,0)+IF(AND(Punktsystem!$D$11&lt;&gt;"",OR('alle Spiele'!$H13='alle Spiele'!DL13,'alle Spiele'!$J13='alle Spiele'!DM13)),Punktsystem!$B$11,0)+IF(AND(Punktsystem!$D$10&lt;&gt;"",'alle Spiele'!$H13='alle Spiele'!$J13,'alle Spiele'!DL13='alle Spiele'!DM13,ABS('alle Spiele'!$H13-'alle Spiele'!DL13)=1),Punktsystem!$B$10,0),0)</f>
        <v>0</v>
      </c>
      <c r="DN13" s="223">
        <f>IF(DL13=Punktsystem!$B$5,IF(AND(Punktsystem!$I$14&lt;&gt;"",'alle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O13" s="226">
        <f>IF(OR('alle Spiele'!DO13="",'alle Spiele'!DP13="",'alle Spiele'!$K13="x"),0,IF(AND('alle Spiele'!$H13='alle Spiele'!DO13,'alle Spiele'!$J13='alle Spiele'!DP13),Punktsystem!$B$5,IF(OR(AND('alle Spiele'!$H13-'alle Spiele'!$J13&lt;0,'alle Spiele'!DO13-'alle Spiele'!DP13&lt;0),AND('alle Spiele'!$H13-'alle Spiele'!$J13&gt;0,'alle Spiele'!DO13-'alle Spiele'!DP13&gt;0),AND('alle Spiele'!$H13-'alle Spiele'!$J13=0,'alle Spiele'!DO13-'alle Spiele'!DP13=0)),Punktsystem!$B$6,0)))</f>
        <v>0</v>
      </c>
      <c r="DP13" s="222">
        <f>IF(DO13=Punktsystem!$B$6,IF(AND(Punktsystem!$D$9&lt;&gt;"",'alle Spiele'!$H13-'alle Spiele'!$J13='alle Spiele'!DO13-'alle Spiele'!DP13,'alle Spiele'!$H13&lt;&gt;'alle Spiele'!$J13),Punktsystem!$B$9,0)+IF(AND(Punktsystem!$D$11&lt;&gt;"",OR('alle Spiele'!$H13='alle Spiele'!DO13,'alle Spiele'!$J13='alle Spiele'!DP13)),Punktsystem!$B$11,0)+IF(AND(Punktsystem!$D$10&lt;&gt;"",'alle Spiele'!$H13='alle Spiele'!$J13,'alle Spiele'!DO13='alle Spiele'!DP13,ABS('alle Spiele'!$H13-'alle Spiele'!DO13)=1),Punktsystem!$B$10,0),0)</f>
        <v>0</v>
      </c>
      <c r="DQ13" s="223">
        <f>IF(DO13=Punktsystem!$B$5,IF(AND(Punktsystem!$I$14&lt;&gt;"",'alle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R13" s="226">
        <f>IF(OR('alle Spiele'!DR13="",'alle Spiele'!DS13="",'alle Spiele'!$K13="x"),0,IF(AND('alle Spiele'!$H13='alle Spiele'!DR13,'alle Spiele'!$J13='alle Spiele'!DS13),Punktsystem!$B$5,IF(OR(AND('alle Spiele'!$H13-'alle Spiele'!$J13&lt;0,'alle Spiele'!DR13-'alle Spiele'!DS13&lt;0),AND('alle Spiele'!$H13-'alle Spiele'!$J13&gt;0,'alle Spiele'!DR13-'alle Spiele'!DS13&gt;0),AND('alle Spiele'!$H13-'alle Spiele'!$J13=0,'alle Spiele'!DR13-'alle Spiele'!DS13=0)),Punktsystem!$B$6,0)))</f>
        <v>0</v>
      </c>
      <c r="DS13" s="222">
        <f>IF(DR13=Punktsystem!$B$6,IF(AND(Punktsystem!$D$9&lt;&gt;"",'alle Spiele'!$H13-'alle Spiele'!$J13='alle Spiele'!DR13-'alle Spiele'!DS13,'alle Spiele'!$H13&lt;&gt;'alle Spiele'!$J13),Punktsystem!$B$9,0)+IF(AND(Punktsystem!$D$11&lt;&gt;"",OR('alle Spiele'!$H13='alle Spiele'!DR13,'alle Spiele'!$J13='alle Spiele'!DS13)),Punktsystem!$B$11,0)+IF(AND(Punktsystem!$D$10&lt;&gt;"",'alle Spiele'!$H13='alle Spiele'!$J13,'alle Spiele'!DR13='alle Spiele'!DS13,ABS('alle Spiele'!$H13-'alle Spiele'!DR13)=1),Punktsystem!$B$10,0),0)</f>
        <v>0</v>
      </c>
      <c r="DT13" s="223">
        <f>IF(DR13=Punktsystem!$B$5,IF(AND(Punktsystem!$I$14&lt;&gt;"",'alle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U13" s="226">
        <f>IF(OR('alle Spiele'!DU13="",'alle Spiele'!DV13="",'alle Spiele'!$K13="x"),0,IF(AND('alle Spiele'!$H13='alle Spiele'!DU13,'alle Spiele'!$J13='alle Spiele'!DV13),Punktsystem!$B$5,IF(OR(AND('alle Spiele'!$H13-'alle Spiele'!$J13&lt;0,'alle Spiele'!DU13-'alle Spiele'!DV13&lt;0),AND('alle Spiele'!$H13-'alle Spiele'!$J13&gt;0,'alle Spiele'!DU13-'alle Spiele'!DV13&gt;0),AND('alle Spiele'!$H13-'alle Spiele'!$J13=0,'alle Spiele'!DU13-'alle Spiele'!DV13=0)),Punktsystem!$B$6,0)))</f>
        <v>0</v>
      </c>
      <c r="DV13" s="222">
        <f>IF(DU13=Punktsystem!$B$6,IF(AND(Punktsystem!$D$9&lt;&gt;"",'alle Spiele'!$H13-'alle Spiele'!$J13='alle Spiele'!DU13-'alle Spiele'!DV13,'alle Spiele'!$H13&lt;&gt;'alle Spiele'!$J13),Punktsystem!$B$9,0)+IF(AND(Punktsystem!$D$11&lt;&gt;"",OR('alle Spiele'!$H13='alle Spiele'!DU13,'alle Spiele'!$J13='alle Spiele'!DV13)),Punktsystem!$B$11,0)+IF(AND(Punktsystem!$D$10&lt;&gt;"",'alle Spiele'!$H13='alle Spiele'!$J13,'alle Spiele'!DU13='alle Spiele'!DV13,ABS('alle Spiele'!$H13-'alle Spiele'!DU13)=1),Punktsystem!$B$10,0),0)</f>
        <v>0</v>
      </c>
      <c r="DW13" s="223">
        <f>IF(DU13=Punktsystem!$B$5,IF(AND(Punktsystem!$I$14&lt;&gt;"",'alle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X13" s="226">
        <f>IF(OR('alle Spiele'!DX13="",'alle Spiele'!DY13="",'alle Spiele'!$K13="x"),0,IF(AND('alle Spiele'!$H13='alle Spiele'!DX13,'alle Spiele'!$J13='alle Spiele'!DY13),Punktsystem!$B$5,IF(OR(AND('alle Spiele'!$H13-'alle Spiele'!$J13&lt;0,'alle Spiele'!DX13-'alle Spiele'!DY13&lt;0),AND('alle Spiele'!$H13-'alle Spiele'!$J13&gt;0,'alle Spiele'!DX13-'alle Spiele'!DY13&gt;0),AND('alle Spiele'!$H13-'alle Spiele'!$J13=0,'alle Spiele'!DX13-'alle Spiele'!DY13=0)),Punktsystem!$B$6,0)))</f>
        <v>0</v>
      </c>
      <c r="DY13" s="222">
        <f>IF(DX13=Punktsystem!$B$6,IF(AND(Punktsystem!$D$9&lt;&gt;"",'alle Spiele'!$H13-'alle Spiele'!$J13='alle Spiele'!DX13-'alle Spiele'!DY13,'alle Spiele'!$H13&lt;&gt;'alle Spiele'!$J13),Punktsystem!$B$9,0)+IF(AND(Punktsystem!$D$11&lt;&gt;"",OR('alle Spiele'!$H13='alle Spiele'!DX13,'alle Spiele'!$J13='alle Spiele'!DY13)),Punktsystem!$B$11,0)+IF(AND(Punktsystem!$D$10&lt;&gt;"",'alle Spiele'!$H13='alle Spiele'!$J13,'alle Spiele'!DX13='alle Spiele'!DY13,ABS('alle Spiele'!$H13-'alle Spiele'!DX13)=1),Punktsystem!$B$10,0),0)</f>
        <v>0</v>
      </c>
      <c r="DZ13" s="223">
        <f>IF(DX13=Punktsystem!$B$5,IF(AND(Punktsystem!$I$14&lt;&gt;"",'alle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A13" s="226">
        <f>IF(OR('alle Spiele'!EA13="",'alle Spiele'!EB13="",'alle Spiele'!$K13="x"),0,IF(AND('alle Spiele'!$H13='alle Spiele'!EA13,'alle Spiele'!$J13='alle Spiele'!EB13),Punktsystem!$B$5,IF(OR(AND('alle Spiele'!$H13-'alle Spiele'!$J13&lt;0,'alle Spiele'!EA13-'alle Spiele'!EB13&lt;0),AND('alle Spiele'!$H13-'alle Spiele'!$J13&gt;0,'alle Spiele'!EA13-'alle Spiele'!EB13&gt;0),AND('alle Spiele'!$H13-'alle Spiele'!$J13=0,'alle Spiele'!EA13-'alle Spiele'!EB13=0)),Punktsystem!$B$6,0)))</f>
        <v>0</v>
      </c>
      <c r="EB13" s="222">
        <f>IF(EA13=Punktsystem!$B$6,IF(AND(Punktsystem!$D$9&lt;&gt;"",'alle Spiele'!$H13-'alle Spiele'!$J13='alle Spiele'!EA13-'alle Spiele'!EB13,'alle Spiele'!$H13&lt;&gt;'alle Spiele'!$J13),Punktsystem!$B$9,0)+IF(AND(Punktsystem!$D$11&lt;&gt;"",OR('alle Spiele'!$H13='alle Spiele'!EA13,'alle Spiele'!$J13='alle Spiele'!EB13)),Punktsystem!$B$11,0)+IF(AND(Punktsystem!$D$10&lt;&gt;"",'alle Spiele'!$H13='alle Spiele'!$J13,'alle Spiele'!EA13='alle Spiele'!EB13,ABS('alle Spiele'!$H13-'alle Spiele'!EA13)=1),Punktsystem!$B$10,0),0)</f>
        <v>0</v>
      </c>
      <c r="EC13" s="223">
        <f>IF(EA13=Punktsystem!$B$5,IF(AND(Punktsystem!$I$14&lt;&gt;"",'alle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D13" s="226">
        <f>IF(OR('alle Spiele'!ED13="",'alle Spiele'!EE13="",'alle Spiele'!$K13="x"),0,IF(AND('alle Spiele'!$H13='alle Spiele'!ED13,'alle Spiele'!$J13='alle Spiele'!EE13),Punktsystem!$B$5,IF(OR(AND('alle Spiele'!$H13-'alle Spiele'!$J13&lt;0,'alle Spiele'!ED13-'alle Spiele'!EE13&lt;0),AND('alle Spiele'!$H13-'alle Spiele'!$J13&gt;0,'alle Spiele'!ED13-'alle Spiele'!EE13&gt;0),AND('alle Spiele'!$H13-'alle Spiele'!$J13=0,'alle Spiele'!ED13-'alle Spiele'!EE13=0)),Punktsystem!$B$6,0)))</f>
        <v>0</v>
      </c>
      <c r="EE13" s="222">
        <f>IF(ED13=Punktsystem!$B$6,IF(AND(Punktsystem!$D$9&lt;&gt;"",'alle Spiele'!$H13-'alle Spiele'!$J13='alle Spiele'!ED13-'alle Spiele'!EE13,'alle Spiele'!$H13&lt;&gt;'alle Spiele'!$J13),Punktsystem!$B$9,0)+IF(AND(Punktsystem!$D$11&lt;&gt;"",OR('alle Spiele'!$H13='alle Spiele'!ED13,'alle Spiele'!$J13='alle Spiele'!EE13)),Punktsystem!$B$11,0)+IF(AND(Punktsystem!$D$10&lt;&gt;"",'alle Spiele'!$H13='alle Spiele'!$J13,'alle Spiele'!ED13='alle Spiele'!EE13,ABS('alle Spiele'!$H13-'alle Spiele'!ED13)=1),Punktsystem!$B$10,0),0)</f>
        <v>0</v>
      </c>
      <c r="EF13" s="223">
        <f>IF(ED13=Punktsystem!$B$5,IF(AND(Punktsystem!$I$14&lt;&gt;"",'alle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G13" s="226">
        <f>IF(OR('alle Spiele'!EG13="",'alle Spiele'!EH13="",'alle Spiele'!$K13="x"),0,IF(AND('alle Spiele'!$H13='alle Spiele'!EG13,'alle Spiele'!$J13='alle Spiele'!EH13),Punktsystem!$B$5,IF(OR(AND('alle Spiele'!$H13-'alle Spiele'!$J13&lt;0,'alle Spiele'!EG13-'alle Spiele'!EH13&lt;0),AND('alle Spiele'!$H13-'alle Spiele'!$J13&gt;0,'alle Spiele'!EG13-'alle Spiele'!EH13&gt;0),AND('alle Spiele'!$H13-'alle Spiele'!$J13=0,'alle Spiele'!EG13-'alle Spiele'!EH13=0)),Punktsystem!$B$6,0)))</f>
        <v>0</v>
      </c>
      <c r="EH13" s="222">
        <f>IF(EG13=Punktsystem!$B$6,IF(AND(Punktsystem!$D$9&lt;&gt;"",'alle Spiele'!$H13-'alle Spiele'!$J13='alle Spiele'!EG13-'alle Spiele'!EH13,'alle Spiele'!$H13&lt;&gt;'alle Spiele'!$J13),Punktsystem!$B$9,0)+IF(AND(Punktsystem!$D$11&lt;&gt;"",OR('alle Spiele'!$H13='alle Spiele'!EG13,'alle Spiele'!$J13='alle Spiele'!EH13)),Punktsystem!$B$11,0)+IF(AND(Punktsystem!$D$10&lt;&gt;"",'alle Spiele'!$H13='alle Spiele'!$J13,'alle Spiele'!EG13='alle Spiele'!EH13,ABS('alle Spiele'!$H13-'alle Spiele'!EG13)=1),Punktsystem!$B$10,0),0)</f>
        <v>0</v>
      </c>
      <c r="EI13" s="223">
        <f>IF(EG13=Punktsystem!$B$5,IF(AND(Punktsystem!$I$14&lt;&gt;"",'alle Spiele'!$H13+'alle Spiele'!$J13&gt;Punktsystem!$D$14),('alle Spiele'!$H13+'alle Spiele'!$J13-Punktsystem!$D$14)*Punktsystem!$F$14,0)+IF(AND(Punktsystem!$I$15&lt;&gt;"",ABS('alle Spiele'!$H13-'alle Spiele'!$J13)&gt;Punktsystem!$D$15),(ABS('alle Spiele'!$H13-'alle Spiele'!$J13)-Punktsystem!$D$15)*Punktsystem!$F$15,0),0)</f>
        <v>0</v>
      </c>
    </row>
    <row r="14" spans="1:139">
      <c r="A14"/>
      <c r="B14"/>
      <c r="C14"/>
      <c r="D14"/>
      <c r="E14"/>
      <c r="F14"/>
      <c r="G14"/>
      <c r="H14"/>
      <c r="J14"/>
      <c r="K14"/>
      <c r="L14"/>
      <c r="M14"/>
      <c r="N14"/>
      <c r="O14"/>
      <c r="P14"/>
      <c r="Q14"/>
      <c r="T14" s="226">
        <f>IF(OR('alle Spiele'!T14="",'alle Spiele'!U14="",'alle Spiele'!$K14="x"),0,IF(AND('alle Spiele'!$H14='alle Spiele'!T14,'alle Spiele'!$J14='alle Spiele'!U14),Punktsystem!$B$5,IF(OR(AND('alle Spiele'!$H14-'alle Spiele'!$J14&lt;0,'alle Spiele'!T14-'alle Spiele'!U14&lt;0),AND('alle Spiele'!$H14-'alle Spiele'!$J14&gt;0,'alle Spiele'!T14-'alle Spiele'!U14&gt;0),AND('alle Spiele'!$H14-'alle Spiele'!$J14=0,'alle Spiele'!T14-'alle Spiele'!U14=0)),Punktsystem!$B$6,0)))</f>
        <v>3</v>
      </c>
      <c r="U14" s="222">
        <f>IF(T14=Punktsystem!$B$6,IF(AND(Punktsystem!$D$9&lt;&gt;"",'alle Spiele'!$H14-'alle Spiele'!$J14='alle Spiele'!T14-'alle Spiele'!U14,'alle Spiele'!$H14&lt;&gt;'alle Spiele'!$J14),Punktsystem!$B$9,0)+IF(AND(Punktsystem!$D$11&lt;&gt;"",OR('alle Spiele'!$H14='alle Spiele'!T14,'alle Spiele'!$J14='alle Spiele'!U14)),Punktsystem!$B$11,0)+IF(AND(Punktsystem!$D$10&lt;&gt;"",'alle Spiele'!$H14='alle Spiele'!$J14,'alle Spiele'!T14='alle Spiele'!U14,ABS('alle Spiele'!$H14-'alle Spiele'!T14)=1),Punktsystem!$B$10,0),0)</f>
        <v>0</v>
      </c>
      <c r="V14" s="223">
        <f>IF(T14=Punktsystem!$B$5,IF(AND(Punktsystem!$I$14&lt;&gt;"",'alle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W14" s="226">
        <f>IF(OR('alle Spiele'!W14="",'alle Spiele'!X14="",'alle Spiele'!$K14="x"),0,IF(AND('alle Spiele'!$H14='alle Spiele'!W14,'alle Spiele'!$J14='alle Spiele'!X14),Punktsystem!$B$5,IF(OR(AND('alle Spiele'!$H14-'alle Spiele'!$J14&lt;0,'alle Spiele'!W14-'alle Spiele'!X14&lt;0),AND('alle Spiele'!$H14-'alle Spiele'!$J14&gt;0,'alle Spiele'!W14-'alle Spiele'!X14&gt;0),AND('alle Spiele'!$H14-'alle Spiele'!$J14=0,'alle Spiele'!W14-'alle Spiele'!X14=0)),Punktsystem!$B$6,0)))</f>
        <v>0</v>
      </c>
      <c r="X14" s="222">
        <f>IF(W14=Punktsystem!$B$6,IF(AND(Punktsystem!$D$9&lt;&gt;"",'alle Spiele'!$H14-'alle Spiele'!$J14='alle Spiele'!W14-'alle Spiele'!X14,'alle Spiele'!$H14&lt;&gt;'alle Spiele'!$J14),Punktsystem!$B$9,0)+IF(AND(Punktsystem!$D$11&lt;&gt;"",OR('alle Spiele'!$H14='alle Spiele'!W14,'alle Spiele'!$J14='alle Spiele'!X14)),Punktsystem!$B$11,0)+IF(AND(Punktsystem!$D$10&lt;&gt;"",'alle Spiele'!$H14='alle Spiele'!$J14,'alle Spiele'!W14='alle Spiele'!X14,ABS('alle Spiele'!$H14-'alle Spiele'!W14)=1),Punktsystem!$B$10,0),0)</f>
        <v>0</v>
      </c>
      <c r="Y14" s="223">
        <f>IF(W14=Punktsystem!$B$5,IF(AND(Punktsystem!$I$14&lt;&gt;"",'alle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Z14" s="226">
        <f>IF(OR('alle Spiele'!Z14="",'alle Spiele'!AA14="",'alle Spiele'!$K14="x"),0,IF(AND('alle Spiele'!$H14='alle Spiele'!Z14,'alle Spiele'!$J14='alle Spiele'!AA14),Punktsystem!$B$5,IF(OR(AND('alle Spiele'!$H14-'alle Spiele'!$J14&lt;0,'alle Spiele'!Z14-'alle Spiele'!AA14&lt;0),AND('alle Spiele'!$H14-'alle Spiele'!$J14&gt;0,'alle Spiele'!Z14-'alle Spiele'!AA14&gt;0),AND('alle Spiele'!$H14-'alle Spiele'!$J14=0,'alle Spiele'!Z14-'alle Spiele'!AA14=0)),Punktsystem!$B$6,0)))</f>
        <v>0</v>
      </c>
      <c r="AA14" s="222">
        <f>IF(Z14=Punktsystem!$B$6,IF(AND(Punktsystem!$D$9&lt;&gt;"",'alle Spiele'!$H14-'alle Spiele'!$J14='alle Spiele'!Z14-'alle Spiele'!AA14,'alle Spiele'!$H14&lt;&gt;'alle Spiele'!$J14),Punktsystem!$B$9,0)+IF(AND(Punktsystem!$D$11&lt;&gt;"",OR('alle Spiele'!$H14='alle Spiele'!Z14,'alle Spiele'!$J14='alle Spiele'!AA14)),Punktsystem!$B$11,0)+IF(AND(Punktsystem!$D$10&lt;&gt;"",'alle Spiele'!$H14='alle Spiele'!$J14,'alle Spiele'!Z14='alle Spiele'!AA14,ABS('alle Spiele'!$H14-'alle Spiele'!Z14)=1),Punktsystem!$B$10,0),0)</f>
        <v>0</v>
      </c>
      <c r="AB14" s="223">
        <f>IF(Z14=Punktsystem!$B$5,IF(AND(Punktsystem!$I$14&lt;&gt;"",'alle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C14" s="226">
        <f>IF(OR('alle Spiele'!AC14="",'alle Spiele'!AD14="",'alle Spiele'!$K14="x"),0,IF(AND('alle Spiele'!$H14='alle Spiele'!AC14,'alle Spiele'!$J14='alle Spiele'!AD14),Punktsystem!$B$5,IF(OR(AND('alle Spiele'!$H14-'alle Spiele'!$J14&lt;0,'alle Spiele'!AC14-'alle Spiele'!AD14&lt;0),AND('alle Spiele'!$H14-'alle Spiele'!$J14&gt;0,'alle Spiele'!AC14-'alle Spiele'!AD14&gt;0),AND('alle Spiele'!$H14-'alle Spiele'!$J14=0,'alle Spiele'!AC14-'alle Spiele'!AD14=0)),Punktsystem!$B$6,0)))</f>
        <v>0</v>
      </c>
      <c r="AD14" s="222">
        <f>IF(AC14=Punktsystem!$B$6,IF(AND(Punktsystem!$D$9&lt;&gt;"",'alle Spiele'!$H14-'alle Spiele'!$J14='alle Spiele'!AC14-'alle Spiele'!AD14,'alle Spiele'!$H14&lt;&gt;'alle Spiele'!$J14),Punktsystem!$B$9,0)+IF(AND(Punktsystem!$D$11&lt;&gt;"",OR('alle Spiele'!$H14='alle Spiele'!AC14,'alle Spiele'!$J14='alle Spiele'!AD14)),Punktsystem!$B$11,0)+IF(AND(Punktsystem!$D$10&lt;&gt;"",'alle Spiele'!$H14='alle Spiele'!$J14,'alle Spiele'!AC14='alle Spiele'!AD14,ABS('alle Spiele'!$H14-'alle Spiele'!AC14)=1),Punktsystem!$B$10,0),0)</f>
        <v>0</v>
      </c>
      <c r="AE14" s="223">
        <f>IF(AC14=Punktsystem!$B$5,IF(AND(Punktsystem!$I$14&lt;&gt;"",'alle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F14" s="226">
        <f>IF(OR('alle Spiele'!AF14="",'alle Spiele'!AG14="",'alle Spiele'!$K14="x"),0,IF(AND('alle Spiele'!$H14='alle Spiele'!AF14,'alle Spiele'!$J14='alle Spiele'!AG14),Punktsystem!$B$5,IF(OR(AND('alle Spiele'!$H14-'alle Spiele'!$J14&lt;0,'alle Spiele'!AF14-'alle Spiele'!AG14&lt;0),AND('alle Spiele'!$H14-'alle Spiele'!$J14&gt;0,'alle Spiele'!AF14-'alle Spiele'!AG14&gt;0),AND('alle Spiele'!$H14-'alle Spiele'!$J14=0,'alle Spiele'!AF14-'alle Spiele'!AG14=0)),Punktsystem!$B$6,0)))</f>
        <v>0</v>
      </c>
      <c r="AG14" s="222">
        <f>IF(AF14=Punktsystem!$B$6,IF(AND(Punktsystem!$D$9&lt;&gt;"",'alle Spiele'!$H14-'alle Spiele'!$J14='alle Spiele'!AF14-'alle Spiele'!AG14,'alle Spiele'!$H14&lt;&gt;'alle Spiele'!$J14),Punktsystem!$B$9,0)+IF(AND(Punktsystem!$D$11&lt;&gt;"",OR('alle Spiele'!$H14='alle Spiele'!AF14,'alle Spiele'!$J14='alle Spiele'!AG14)),Punktsystem!$B$11,0)+IF(AND(Punktsystem!$D$10&lt;&gt;"",'alle Spiele'!$H14='alle Spiele'!$J14,'alle Spiele'!AF14='alle Spiele'!AG14,ABS('alle Spiele'!$H14-'alle Spiele'!AF14)=1),Punktsystem!$B$10,0),0)</f>
        <v>0</v>
      </c>
      <c r="AH14" s="223">
        <f>IF(AF14=Punktsystem!$B$5,IF(AND(Punktsystem!$I$14&lt;&gt;"",'alle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I14" s="226">
        <f>IF(OR('alle Spiele'!AI14="",'alle Spiele'!AJ14="",'alle Spiele'!$K14="x"),0,IF(AND('alle Spiele'!$H14='alle Spiele'!AI14,'alle Spiele'!$J14='alle Spiele'!AJ14),Punktsystem!$B$5,IF(OR(AND('alle Spiele'!$H14-'alle Spiele'!$J14&lt;0,'alle Spiele'!AI14-'alle Spiele'!AJ14&lt;0),AND('alle Spiele'!$H14-'alle Spiele'!$J14&gt;0,'alle Spiele'!AI14-'alle Spiele'!AJ14&gt;0),AND('alle Spiele'!$H14-'alle Spiele'!$J14=0,'alle Spiele'!AI14-'alle Spiele'!AJ14=0)),Punktsystem!$B$6,0)))</f>
        <v>0</v>
      </c>
      <c r="AJ14" s="222">
        <f>IF(AI14=Punktsystem!$B$6,IF(AND(Punktsystem!$D$9&lt;&gt;"",'alle Spiele'!$H14-'alle Spiele'!$J14='alle Spiele'!AI14-'alle Spiele'!AJ14,'alle Spiele'!$H14&lt;&gt;'alle Spiele'!$J14),Punktsystem!$B$9,0)+IF(AND(Punktsystem!$D$11&lt;&gt;"",OR('alle Spiele'!$H14='alle Spiele'!AI14,'alle Spiele'!$J14='alle Spiele'!AJ14)),Punktsystem!$B$11,0)+IF(AND(Punktsystem!$D$10&lt;&gt;"",'alle Spiele'!$H14='alle Spiele'!$J14,'alle Spiele'!AI14='alle Spiele'!AJ14,ABS('alle Spiele'!$H14-'alle Spiele'!AI14)=1),Punktsystem!$B$10,0),0)</f>
        <v>0</v>
      </c>
      <c r="AK14" s="223">
        <f>IF(AI14=Punktsystem!$B$5,IF(AND(Punktsystem!$I$14&lt;&gt;"",'alle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L14" s="226">
        <f>IF(OR('alle Spiele'!AL14="",'alle Spiele'!AM14="",'alle Spiele'!$K14="x"),0,IF(AND('alle Spiele'!$H14='alle Spiele'!AL14,'alle Spiele'!$J14='alle Spiele'!AM14),Punktsystem!$B$5,IF(OR(AND('alle Spiele'!$H14-'alle Spiele'!$J14&lt;0,'alle Spiele'!AL14-'alle Spiele'!AM14&lt;0),AND('alle Spiele'!$H14-'alle Spiele'!$J14&gt;0,'alle Spiele'!AL14-'alle Spiele'!AM14&gt;0),AND('alle Spiele'!$H14-'alle Spiele'!$J14=0,'alle Spiele'!AL14-'alle Spiele'!AM14=0)),Punktsystem!$B$6,0)))</f>
        <v>0</v>
      </c>
      <c r="AM14" s="222">
        <f>IF(AL14=Punktsystem!$B$6,IF(AND(Punktsystem!$D$9&lt;&gt;"",'alle Spiele'!$H14-'alle Spiele'!$J14='alle Spiele'!AL14-'alle Spiele'!AM14,'alle Spiele'!$H14&lt;&gt;'alle Spiele'!$J14),Punktsystem!$B$9,0)+IF(AND(Punktsystem!$D$11&lt;&gt;"",OR('alle Spiele'!$H14='alle Spiele'!AL14,'alle Spiele'!$J14='alle Spiele'!AM14)),Punktsystem!$B$11,0)+IF(AND(Punktsystem!$D$10&lt;&gt;"",'alle Spiele'!$H14='alle Spiele'!$J14,'alle Spiele'!AL14='alle Spiele'!AM14,ABS('alle Spiele'!$H14-'alle Spiele'!AL14)=1),Punktsystem!$B$10,0),0)</f>
        <v>0</v>
      </c>
      <c r="AN14" s="223">
        <f>IF(AL14=Punktsystem!$B$5,IF(AND(Punktsystem!$I$14&lt;&gt;"",'alle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O14" s="226">
        <f>IF(OR('alle Spiele'!AO14="",'alle Spiele'!AP14="",'alle Spiele'!$K14="x"),0,IF(AND('alle Spiele'!$H14='alle Spiele'!AO14,'alle Spiele'!$J14='alle Spiele'!AP14),Punktsystem!$B$5,IF(OR(AND('alle Spiele'!$H14-'alle Spiele'!$J14&lt;0,'alle Spiele'!AO14-'alle Spiele'!AP14&lt;0),AND('alle Spiele'!$H14-'alle Spiele'!$J14&gt;0,'alle Spiele'!AO14-'alle Spiele'!AP14&gt;0),AND('alle Spiele'!$H14-'alle Spiele'!$J14=0,'alle Spiele'!AO14-'alle Spiele'!AP14=0)),Punktsystem!$B$6,0)))</f>
        <v>0</v>
      </c>
      <c r="AP14" s="222">
        <f>IF(AO14=Punktsystem!$B$6,IF(AND(Punktsystem!$D$9&lt;&gt;"",'alle Spiele'!$H14-'alle Spiele'!$J14='alle Spiele'!AO14-'alle Spiele'!AP14,'alle Spiele'!$H14&lt;&gt;'alle Spiele'!$J14),Punktsystem!$B$9,0)+IF(AND(Punktsystem!$D$11&lt;&gt;"",OR('alle Spiele'!$H14='alle Spiele'!AO14,'alle Spiele'!$J14='alle Spiele'!AP14)),Punktsystem!$B$11,0)+IF(AND(Punktsystem!$D$10&lt;&gt;"",'alle Spiele'!$H14='alle Spiele'!$J14,'alle Spiele'!AO14='alle Spiele'!AP14,ABS('alle Spiele'!$H14-'alle Spiele'!AO14)=1),Punktsystem!$B$10,0),0)</f>
        <v>0</v>
      </c>
      <c r="AQ14" s="223">
        <f>IF(AO14=Punktsystem!$B$5,IF(AND(Punktsystem!$I$14&lt;&gt;"",'alle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R14" s="226">
        <f>IF(OR('alle Spiele'!AR14="",'alle Spiele'!AS14="",'alle Spiele'!$K14="x"),0,IF(AND('alle Spiele'!$H14='alle Spiele'!AR14,'alle Spiele'!$J14='alle Spiele'!AS14),Punktsystem!$B$5,IF(OR(AND('alle Spiele'!$H14-'alle Spiele'!$J14&lt;0,'alle Spiele'!AR14-'alle Spiele'!AS14&lt;0),AND('alle Spiele'!$H14-'alle Spiele'!$J14&gt;0,'alle Spiele'!AR14-'alle Spiele'!AS14&gt;0),AND('alle Spiele'!$H14-'alle Spiele'!$J14=0,'alle Spiele'!AR14-'alle Spiele'!AS14=0)),Punktsystem!$B$6,0)))</f>
        <v>0</v>
      </c>
      <c r="AS14" s="222">
        <f>IF(AR14=Punktsystem!$B$6,IF(AND(Punktsystem!$D$9&lt;&gt;"",'alle Spiele'!$H14-'alle Spiele'!$J14='alle Spiele'!AR14-'alle Spiele'!AS14,'alle Spiele'!$H14&lt;&gt;'alle Spiele'!$J14),Punktsystem!$B$9,0)+IF(AND(Punktsystem!$D$11&lt;&gt;"",OR('alle Spiele'!$H14='alle Spiele'!AR14,'alle Spiele'!$J14='alle Spiele'!AS14)),Punktsystem!$B$11,0)+IF(AND(Punktsystem!$D$10&lt;&gt;"",'alle Spiele'!$H14='alle Spiele'!$J14,'alle Spiele'!AR14='alle Spiele'!AS14,ABS('alle Spiele'!$H14-'alle Spiele'!AR14)=1),Punktsystem!$B$10,0),0)</f>
        <v>0</v>
      </c>
      <c r="AT14" s="223">
        <f>IF(AR14=Punktsystem!$B$5,IF(AND(Punktsystem!$I$14&lt;&gt;"",'alle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U14" s="226">
        <f>IF(OR('alle Spiele'!AU14="",'alle Spiele'!AV14="",'alle Spiele'!$K14="x"),0,IF(AND('alle Spiele'!$H14='alle Spiele'!AU14,'alle Spiele'!$J14='alle Spiele'!AV14),Punktsystem!$B$5,IF(OR(AND('alle Spiele'!$H14-'alle Spiele'!$J14&lt;0,'alle Spiele'!AU14-'alle Spiele'!AV14&lt;0),AND('alle Spiele'!$H14-'alle Spiele'!$J14&gt;0,'alle Spiele'!AU14-'alle Spiele'!AV14&gt;0),AND('alle Spiele'!$H14-'alle Spiele'!$J14=0,'alle Spiele'!AU14-'alle Spiele'!AV14=0)),Punktsystem!$B$6,0)))</f>
        <v>0</v>
      </c>
      <c r="AV14" s="222">
        <f>IF(AU14=Punktsystem!$B$6,IF(AND(Punktsystem!$D$9&lt;&gt;"",'alle Spiele'!$H14-'alle Spiele'!$J14='alle Spiele'!AU14-'alle Spiele'!AV14,'alle Spiele'!$H14&lt;&gt;'alle Spiele'!$J14),Punktsystem!$B$9,0)+IF(AND(Punktsystem!$D$11&lt;&gt;"",OR('alle Spiele'!$H14='alle Spiele'!AU14,'alle Spiele'!$J14='alle Spiele'!AV14)),Punktsystem!$B$11,0)+IF(AND(Punktsystem!$D$10&lt;&gt;"",'alle Spiele'!$H14='alle Spiele'!$J14,'alle Spiele'!AU14='alle Spiele'!AV14,ABS('alle Spiele'!$H14-'alle Spiele'!AU14)=1),Punktsystem!$B$10,0),0)</f>
        <v>0</v>
      </c>
      <c r="AW14" s="223">
        <f>IF(AU14=Punktsystem!$B$5,IF(AND(Punktsystem!$I$14&lt;&gt;"",'alle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X14" s="226">
        <f>IF(OR('alle Spiele'!AX14="",'alle Spiele'!AY14="",'alle Spiele'!$K14="x"),0,IF(AND('alle Spiele'!$H14='alle Spiele'!AX14,'alle Spiele'!$J14='alle Spiele'!AY14),Punktsystem!$B$5,IF(OR(AND('alle Spiele'!$H14-'alle Spiele'!$J14&lt;0,'alle Spiele'!AX14-'alle Spiele'!AY14&lt;0),AND('alle Spiele'!$H14-'alle Spiele'!$J14&gt;0,'alle Spiele'!AX14-'alle Spiele'!AY14&gt;0),AND('alle Spiele'!$H14-'alle Spiele'!$J14=0,'alle Spiele'!AX14-'alle Spiele'!AY14=0)),Punktsystem!$B$6,0)))</f>
        <v>0</v>
      </c>
      <c r="AY14" s="222">
        <f>IF(AX14=Punktsystem!$B$6,IF(AND(Punktsystem!$D$9&lt;&gt;"",'alle Spiele'!$H14-'alle Spiele'!$J14='alle Spiele'!AX14-'alle Spiele'!AY14,'alle Spiele'!$H14&lt;&gt;'alle Spiele'!$J14),Punktsystem!$B$9,0)+IF(AND(Punktsystem!$D$11&lt;&gt;"",OR('alle Spiele'!$H14='alle Spiele'!AX14,'alle Spiele'!$J14='alle Spiele'!AY14)),Punktsystem!$B$11,0)+IF(AND(Punktsystem!$D$10&lt;&gt;"",'alle Spiele'!$H14='alle Spiele'!$J14,'alle Spiele'!AX14='alle Spiele'!AY14,ABS('alle Spiele'!$H14-'alle Spiele'!AX14)=1),Punktsystem!$B$10,0),0)</f>
        <v>0</v>
      </c>
      <c r="AZ14" s="223">
        <f>IF(AX14=Punktsystem!$B$5,IF(AND(Punktsystem!$I$14&lt;&gt;"",'alle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A14" s="226">
        <f>IF(OR('alle Spiele'!BA14="",'alle Spiele'!BB14="",'alle Spiele'!$K14="x"),0,IF(AND('alle Spiele'!$H14='alle Spiele'!BA14,'alle Spiele'!$J14='alle Spiele'!BB14),Punktsystem!$B$5,IF(OR(AND('alle Spiele'!$H14-'alle Spiele'!$J14&lt;0,'alle Spiele'!BA14-'alle Spiele'!BB14&lt;0),AND('alle Spiele'!$H14-'alle Spiele'!$J14&gt;0,'alle Spiele'!BA14-'alle Spiele'!BB14&gt;0),AND('alle Spiele'!$H14-'alle Spiele'!$J14=0,'alle Spiele'!BA14-'alle Spiele'!BB14=0)),Punktsystem!$B$6,0)))</f>
        <v>0</v>
      </c>
      <c r="BB14" s="222">
        <f>IF(BA14=Punktsystem!$B$6,IF(AND(Punktsystem!$D$9&lt;&gt;"",'alle Spiele'!$H14-'alle Spiele'!$J14='alle Spiele'!BA14-'alle Spiele'!BB14,'alle Spiele'!$H14&lt;&gt;'alle Spiele'!$J14),Punktsystem!$B$9,0)+IF(AND(Punktsystem!$D$11&lt;&gt;"",OR('alle Spiele'!$H14='alle Spiele'!BA14,'alle Spiele'!$J14='alle Spiele'!BB14)),Punktsystem!$B$11,0)+IF(AND(Punktsystem!$D$10&lt;&gt;"",'alle Spiele'!$H14='alle Spiele'!$J14,'alle Spiele'!BA14='alle Spiele'!BB14,ABS('alle Spiele'!$H14-'alle Spiele'!BA14)=1),Punktsystem!$B$10,0),0)</f>
        <v>0</v>
      </c>
      <c r="BC14" s="223">
        <f>IF(BA14=Punktsystem!$B$5,IF(AND(Punktsystem!$I$14&lt;&gt;"",'alle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D14" s="226">
        <f>IF(OR('alle Spiele'!BD14="",'alle Spiele'!BE14="",'alle Spiele'!$K14="x"),0,IF(AND('alle Spiele'!$H14='alle Spiele'!BD14,'alle Spiele'!$J14='alle Spiele'!BE14),Punktsystem!$B$5,IF(OR(AND('alle Spiele'!$H14-'alle Spiele'!$J14&lt;0,'alle Spiele'!BD14-'alle Spiele'!BE14&lt;0),AND('alle Spiele'!$H14-'alle Spiele'!$J14&gt;0,'alle Spiele'!BD14-'alle Spiele'!BE14&gt;0),AND('alle Spiele'!$H14-'alle Spiele'!$J14=0,'alle Spiele'!BD14-'alle Spiele'!BE14=0)),Punktsystem!$B$6,0)))</f>
        <v>0</v>
      </c>
      <c r="BE14" s="222">
        <f>IF(BD14=Punktsystem!$B$6,IF(AND(Punktsystem!$D$9&lt;&gt;"",'alle Spiele'!$H14-'alle Spiele'!$J14='alle Spiele'!BD14-'alle Spiele'!BE14,'alle Spiele'!$H14&lt;&gt;'alle Spiele'!$J14),Punktsystem!$B$9,0)+IF(AND(Punktsystem!$D$11&lt;&gt;"",OR('alle Spiele'!$H14='alle Spiele'!BD14,'alle Spiele'!$J14='alle Spiele'!BE14)),Punktsystem!$B$11,0)+IF(AND(Punktsystem!$D$10&lt;&gt;"",'alle Spiele'!$H14='alle Spiele'!$J14,'alle Spiele'!BD14='alle Spiele'!BE14,ABS('alle Spiele'!$H14-'alle Spiele'!BD14)=1),Punktsystem!$B$10,0),0)</f>
        <v>0</v>
      </c>
      <c r="BF14" s="223">
        <f>IF(BD14=Punktsystem!$B$5,IF(AND(Punktsystem!$I$14&lt;&gt;"",'alle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G14" s="226">
        <f>IF(OR('alle Spiele'!BG14="",'alle Spiele'!BH14="",'alle Spiele'!$K14="x"),0,IF(AND('alle Spiele'!$H14='alle Spiele'!BG14,'alle Spiele'!$J14='alle Spiele'!BH14),Punktsystem!$B$5,IF(OR(AND('alle Spiele'!$H14-'alle Spiele'!$J14&lt;0,'alle Spiele'!BG14-'alle Spiele'!BH14&lt;0),AND('alle Spiele'!$H14-'alle Spiele'!$J14&gt;0,'alle Spiele'!BG14-'alle Spiele'!BH14&gt;0),AND('alle Spiele'!$H14-'alle Spiele'!$J14=0,'alle Spiele'!BG14-'alle Spiele'!BH14=0)),Punktsystem!$B$6,0)))</f>
        <v>0</v>
      </c>
      <c r="BH14" s="222">
        <f>IF(BG14=Punktsystem!$B$6,IF(AND(Punktsystem!$D$9&lt;&gt;"",'alle Spiele'!$H14-'alle Spiele'!$J14='alle Spiele'!BG14-'alle Spiele'!BH14,'alle Spiele'!$H14&lt;&gt;'alle Spiele'!$J14),Punktsystem!$B$9,0)+IF(AND(Punktsystem!$D$11&lt;&gt;"",OR('alle Spiele'!$H14='alle Spiele'!BG14,'alle Spiele'!$J14='alle Spiele'!BH14)),Punktsystem!$B$11,0)+IF(AND(Punktsystem!$D$10&lt;&gt;"",'alle Spiele'!$H14='alle Spiele'!$J14,'alle Spiele'!BG14='alle Spiele'!BH14,ABS('alle Spiele'!$H14-'alle Spiele'!BG14)=1),Punktsystem!$B$10,0),0)</f>
        <v>0</v>
      </c>
      <c r="BI14" s="223">
        <f>IF(BG14=Punktsystem!$B$5,IF(AND(Punktsystem!$I$14&lt;&gt;"",'alle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J14" s="226">
        <f>IF(OR('alle Spiele'!BJ14="",'alle Spiele'!BK14="",'alle Spiele'!$K14="x"),0,IF(AND('alle Spiele'!$H14='alle Spiele'!BJ14,'alle Spiele'!$J14='alle Spiele'!BK14),Punktsystem!$B$5,IF(OR(AND('alle Spiele'!$H14-'alle Spiele'!$J14&lt;0,'alle Spiele'!BJ14-'alle Spiele'!BK14&lt;0),AND('alle Spiele'!$H14-'alle Spiele'!$J14&gt;0,'alle Spiele'!BJ14-'alle Spiele'!BK14&gt;0),AND('alle Spiele'!$H14-'alle Spiele'!$J14=0,'alle Spiele'!BJ14-'alle Spiele'!BK14=0)),Punktsystem!$B$6,0)))</f>
        <v>0</v>
      </c>
      <c r="BK14" s="222">
        <f>IF(BJ14=Punktsystem!$B$6,IF(AND(Punktsystem!$D$9&lt;&gt;"",'alle Spiele'!$H14-'alle Spiele'!$J14='alle Spiele'!BJ14-'alle Spiele'!BK14,'alle Spiele'!$H14&lt;&gt;'alle Spiele'!$J14),Punktsystem!$B$9,0)+IF(AND(Punktsystem!$D$11&lt;&gt;"",OR('alle Spiele'!$H14='alle Spiele'!BJ14,'alle Spiele'!$J14='alle Spiele'!BK14)),Punktsystem!$B$11,0)+IF(AND(Punktsystem!$D$10&lt;&gt;"",'alle Spiele'!$H14='alle Spiele'!$J14,'alle Spiele'!BJ14='alle Spiele'!BK14,ABS('alle Spiele'!$H14-'alle Spiele'!BJ14)=1),Punktsystem!$B$10,0),0)</f>
        <v>0</v>
      </c>
      <c r="BL14" s="223">
        <f>IF(BJ14=Punktsystem!$B$5,IF(AND(Punktsystem!$I$14&lt;&gt;"",'alle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M14" s="226">
        <f>IF(OR('alle Spiele'!BM14="",'alle Spiele'!BN14="",'alle Spiele'!$K14="x"),0,IF(AND('alle Spiele'!$H14='alle Spiele'!BM14,'alle Spiele'!$J14='alle Spiele'!BN14),Punktsystem!$B$5,IF(OR(AND('alle Spiele'!$H14-'alle Spiele'!$J14&lt;0,'alle Spiele'!BM14-'alle Spiele'!BN14&lt;0),AND('alle Spiele'!$H14-'alle Spiele'!$J14&gt;0,'alle Spiele'!BM14-'alle Spiele'!BN14&gt;0),AND('alle Spiele'!$H14-'alle Spiele'!$J14=0,'alle Spiele'!BM14-'alle Spiele'!BN14=0)),Punktsystem!$B$6,0)))</f>
        <v>0</v>
      </c>
      <c r="BN14" s="222">
        <f>IF(BM14=Punktsystem!$B$6,IF(AND(Punktsystem!$D$9&lt;&gt;"",'alle Spiele'!$H14-'alle Spiele'!$J14='alle Spiele'!BM14-'alle Spiele'!BN14,'alle Spiele'!$H14&lt;&gt;'alle Spiele'!$J14),Punktsystem!$B$9,0)+IF(AND(Punktsystem!$D$11&lt;&gt;"",OR('alle Spiele'!$H14='alle Spiele'!BM14,'alle Spiele'!$J14='alle Spiele'!BN14)),Punktsystem!$B$11,0)+IF(AND(Punktsystem!$D$10&lt;&gt;"",'alle Spiele'!$H14='alle Spiele'!$J14,'alle Spiele'!BM14='alle Spiele'!BN14,ABS('alle Spiele'!$H14-'alle Spiele'!BM14)=1),Punktsystem!$B$10,0),0)</f>
        <v>0</v>
      </c>
      <c r="BO14" s="223">
        <f>IF(BM14=Punktsystem!$B$5,IF(AND(Punktsystem!$I$14&lt;&gt;"",'alle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P14" s="226">
        <f>IF(OR('alle Spiele'!BP14="",'alle Spiele'!BQ14="",'alle Spiele'!$K14="x"),0,IF(AND('alle Spiele'!$H14='alle Spiele'!BP14,'alle Spiele'!$J14='alle Spiele'!BQ14),Punktsystem!$B$5,IF(OR(AND('alle Spiele'!$H14-'alle Spiele'!$J14&lt;0,'alle Spiele'!BP14-'alle Spiele'!BQ14&lt;0),AND('alle Spiele'!$H14-'alle Spiele'!$J14&gt;0,'alle Spiele'!BP14-'alle Spiele'!BQ14&gt;0),AND('alle Spiele'!$H14-'alle Spiele'!$J14=0,'alle Spiele'!BP14-'alle Spiele'!BQ14=0)),Punktsystem!$B$6,0)))</f>
        <v>0</v>
      </c>
      <c r="BQ14" s="222">
        <f>IF(BP14=Punktsystem!$B$6,IF(AND(Punktsystem!$D$9&lt;&gt;"",'alle Spiele'!$H14-'alle Spiele'!$J14='alle Spiele'!BP14-'alle Spiele'!BQ14,'alle Spiele'!$H14&lt;&gt;'alle Spiele'!$J14),Punktsystem!$B$9,0)+IF(AND(Punktsystem!$D$11&lt;&gt;"",OR('alle Spiele'!$H14='alle Spiele'!BP14,'alle Spiele'!$J14='alle Spiele'!BQ14)),Punktsystem!$B$11,0)+IF(AND(Punktsystem!$D$10&lt;&gt;"",'alle Spiele'!$H14='alle Spiele'!$J14,'alle Spiele'!BP14='alle Spiele'!BQ14,ABS('alle Spiele'!$H14-'alle Spiele'!BP14)=1),Punktsystem!$B$10,0),0)</f>
        <v>0</v>
      </c>
      <c r="BR14" s="223">
        <f>IF(BP14=Punktsystem!$B$5,IF(AND(Punktsystem!$I$14&lt;&gt;"",'alle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S14" s="226">
        <f>IF(OR('alle Spiele'!BS14="",'alle Spiele'!BT14="",'alle Spiele'!$K14="x"),0,IF(AND('alle Spiele'!$H14='alle Spiele'!BS14,'alle Spiele'!$J14='alle Spiele'!BT14),Punktsystem!$B$5,IF(OR(AND('alle Spiele'!$H14-'alle Spiele'!$J14&lt;0,'alle Spiele'!BS14-'alle Spiele'!BT14&lt;0),AND('alle Spiele'!$H14-'alle Spiele'!$J14&gt;0,'alle Spiele'!BS14-'alle Spiele'!BT14&gt;0),AND('alle Spiele'!$H14-'alle Spiele'!$J14=0,'alle Spiele'!BS14-'alle Spiele'!BT14=0)),Punktsystem!$B$6,0)))</f>
        <v>0</v>
      </c>
      <c r="BT14" s="222">
        <f>IF(BS14=Punktsystem!$B$6,IF(AND(Punktsystem!$D$9&lt;&gt;"",'alle Spiele'!$H14-'alle Spiele'!$J14='alle Spiele'!BS14-'alle Spiele'!BT14,'alle Spiele'!$H14&lt;&gt;'alle Spiele'!$J14),Punktsystem!$B$9,0)+IF(AND(Punktsystem!$D$11&lt;&gt;"",OR('alle Spiele'!$H14='alle Spiele'!BS14,'alle Spiele'!$J14='alle Spiele'!BT14)),Punktsystem!$B$11,0)+IF(AND(Punktsystem!$D$10&lt;&gt;"",'alle Spiele'!$H14='alle Spiele'!$J14,'alle Spiele'!BS14='alle Spiele'!BT14,ABS('alle Spiele'!$H14-'alle Spiele'!BS14)=1),Punktsystem!$B$10,0),0)</f>
        <v>0</v>
      </c>
      <c r="BU14" s="223">
        <f>IF(BS14=Punktsystem!$B$5,IF(AND(Punktsystem!$I$14&lt;&gt;"",'alle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V14" s="226">
        <f>IF(OR('alle Spiele'!BV14="",'alle Spiele'!BW14="",'alle Spiele'!$K14="x"),0,IF(AND('alle Spiele'!$H14='alle Spiele'!BV14,'alle Spiele'!$J14='alle Spiele'!BW14),Punktsystem!$B$5,IF(OR(AND('alle Spiele'!$H14-'alle Spiele'!$J14&lt;0,'alle Spiele'!BV14-'alle Spiele'!BW14&lt;0),AND('alle Spiele'!$H14-'alle Spiele'!$J14&gt;0,'alle Spiele'!BV14-'alle Spiele'!BW14&gt;0),AND('alle Spiele'!$H14-'alle Spiele'!$J14=0,'alle Spiele'!BV14-'alle Spiele'!BW14=0)),Punktsystem!$B$6,0)))</f>
        <v>0</v>
      </c>
      <c r="BW14" s="222">
        <f>IF(BV14=Punktsystem!$B$6,IF(AND(Punktsystem!$D$9&lt;&gt;"",'alle Spiele'!$H14-'alle Spiele'!$J14='alle Spiele'!BV14-'alle Spiele'!BW14,'alle Spiele'!$H14&lt;&gt;'alle Spiele'!$J14),Punktsystem!$B$9,0)+IF(AND(Punktsystem!$D$11&lt;&gt;"",OR('alle Spiele'!$H14='alle Spiele'!BV14,'alle Spiele'!$J14='alle Spiele'!BW14)),Punktsystem!$B$11,0)+IF(AND(Punktsystem!$D$10&lt;&gt;"",'alle Spiele'!$H14='alle Spiele'!$J14,'alle Spiele'!BV14='alle Spiele'!BW14,ABS('alle Spiele'!$H14-'alle Spiele'!BV14)=1),Punktsystem!$B$10,0),0)</f>
        <v>0</v>
      </c>
      <c r="BX14" s="223">
        <f>IF(BV14=Punktsystem!$B$5,IF(AND(Punktsystem!$I$14&lt;&gt;"",'alle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Y14" s="226">
        <f>IF(OR('alle Spiele'!BY14="",'alle Spiele'!BZ14="",'alle Spiele'!$K14="x"),0,IF(AND('alle Spiele'!$H14='alle Spiele'!BY14,'alle Spiele'!$J14='alle Spiele'!BZ14),Punktsystem!$B$5,IF(OR(AND('alle Spiele'!$H14-'alle Spiele'!$J14&lt;0,'alle Spiele'!BY14-'alle Spiele'!BZ14&lt;0),AND('alle Spiele'!$H14-'alle Spiele'!$J14&gt;0,'alle Spiele'!BY14-'alle Spiele'!BZ14&gt;0),AND('alle Spiele'!$H14-'alle Spiele'!$J14=0,'alle Spiele'!BY14-'alle Spiele'!BZ14=0)),Punktsystem!$B$6,0)))</f>
        <v>0</v>
      </c>
      <c r="BZ14" s="222">
        <f>IF(BY14=Punktsystem!$B$6,IF(AND(Punktsystem!$D$9&lt;&gt;"",'alle Spiele'!$H14-'alle Spiele'!$J14='alle Spiele'!BY14-'alle Spiele'!BZ14,'alle Spiele'!$H14&lt;&gt;'alle Spiele'!$J14),Punktsystem!$B$9,0)+IF(AND(Punktsystem!$D$11&lt;&gt;"",OR('alle Spiele'!$H14='alle Spiele'!BY14,'alle Spiele'!$J14='alle Spiele'!BZ14)),Punktsystem!$B$11,0)+IF(AND(Punktsystem!$D$10&lt;&gt;"",'alle Spiele'!$H14='alle Spiele'!$J14,'alle Spiele'!BY14='alle Spiele'!BZ14,ABS('alle Spiele'!$H14-'alle Spiele'!BY14)=1),Punktsystem!$B$10,0),0)</f>
        <v>0</v>
      </c>
      <c r="CA14" s="223">
        <f>IF(BY14=Punktsystem!$B$5,IF(AND(Punktsystem!$I$14&lt;&gt;"",'alle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B14" s="226">
        <f>IF(OR('alle Spiele'!CB14="",'alle Spiele'!CC14="",'alle Spiele'!$K14="x"),0,IF(AND('alle Spiele'!$H14='alle Spiele'!CB14,'alle Spiele'!$J14='alle Spiele'!CC14),Punktsystem!$B$5,IF(OR(AND('alle Spiele'!$H14-'alle Spiele'!$J14&lt;0,'alle Spiele'!CB14-'alle Spiele'!CC14&lt;0),AND('alle Spiele'!$H14-'alle Spiele'!$J14&gt;0,'alle Spiele'!CB14-'alle Spiele'!CC14&gt;0),AND('alle Spiele'!$H14-'alle Spiele'!$J14=0,'alle Spiele'!CB14-'alle Spiele'!CC14=0)),Punktsystem!$B$6,0)))</f>
        <v>0</v>
      </c>
      <c r="CC14" s="222">
        <f>IF(CB14=Punktsystem!$B$6,IF(AND(Punktsystem!$D$9&lt;&gt;"",'alle Spiele'!$H14-'alle Spiele'!$J14='alle Spiele'!CB14-'alle Spiele'!CC14,'alle Spiele'!$H14&lt;&gt;'alle Spiele'!$J14),Punktsystem!$B$9,0)+IF(AND(Punktsystem!$D$11&lt;&gt;"",OR('alle Spiele'!$H14='alle Spiele'!CB14,'alle Spiele'!$J14='alle Spiele'!CC14)),Punktsystem!$B$11,0)+IF(AND(Punktsystem!$D$10&lt;&gt;"",'alle Spiele'!$H14='alle Spiele'!$J14,'alle Spiele'!CB14='alle Spiele'!CC14,ABS('alle Spiele'!$H14-'alle Spiele'!CB14)=1),Punktsystem!$B$10,0),0)</f>
        <v>0</v>
      </c>
      <c r="CD14" s="223">
        <f>IF(CB14=Punktsystem!$B$5,IF(AND(Punktsystem!$I$14&lt;&gt;"",'alle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E14" s="226">
        <f>IF(OR('alle Spiele'!CE14="",'alle Spiele'!CF14="",'alle Spiele'!$K14="x"),0,IF(AND('alle Spiele'!$H14='alle Spiele'!CE14,'alle Spiele'!$J14='alle Spiele'!CF14),Punktsystem!$B$5,IF(OR(AND('alle Spiele'!$H14-'alle Spiele'!$J14&lt;0,'alle Spiele'!CE14-'alle Spiele'!CF14&lt;0),AND('alle Spiele'!$H14-'alle Spiele'!$J14&gt;0,'alle Spiele'!CE14-'alle Spiele'!CF14&gt;0),AND('alle Spiele'!$H14-'alle Spiele'!$J14=0,'alle Spiele'!CE14-'alle Spiele'!CF14=0)),Punktsystem!$B$6,0)))</f>
        <v>0</v>
      </c>
      <c r="CF14" s="222">
        <f>IF(CE14=Punktsystem!$B$6,IF(AND(Punktsystem!$D$9&lt;&gt;"",'alle Spiele'!$H14-'alle Spiele'!$J14='alle Spiele'!CE14-'alle Spiele'!CF14,'alle Spiele'!$H14&lt;&gt;'alle Spiele'!$J14),Punktsystem!$B$9,0)+IF(AND(Punktsystem!$D$11&lt;&gt;"",OR('alle Spiele'!$H14='alle Spiele'!CE14,'alle Spiele'!$J14='alle Spiele'!CF14)),Punktsystem!$B$11,0)+IF(AND(Punktsystem!$D$10&lt;&gt;"",'alle Spiele'!$H14='alle Spiele'!$J14,'alle Spiele'!CE14='alle Spiele'!CF14,ABS('alle Spiele'!$H14-'alle Spiele'!CE14)=1),Punktsystem!$B$10,0),0)</f>
        <v>0</v>
      </c>
      <c r="CG14" s="223">
        <f>IF(CE14=Punktsystem!$B$5,IF(AND(Punktsystem!$I$14&lt;&gt;"",'alle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H14" s="226">
        <f>IF(OR('alle Spiele'!CH14="",'alle Spiele'!CI14="",'alle Spiele'!$K14="x"),0,IF(AND('alle Spiele'!$H14='alle Spiele'!CH14,'alle Spiele'!$J14='alle Spiele'!CI14),Punktsystem!$B$5,IF(OR(AND('alle Spiele'!$H14-'alle Spiele'!$J14&lt;0,'alle Spiele'!CH14-'alle Spiele'!CI14&lt;0),AND('alle Spiele'!$H14-'alle Spiele'!$J14&gt;0,'alle Spiele'!CH14-'alle Spiele'!CI14&gt;0),AND('alle Spiele'!$H14-'alle Spiele'!$J14=0,'alle Spiele'!CH14-'alle Spiele'!CI14=0)),Punktsystem!$B$6,0)))</f>
        <v>0</v>
      </c>
      <c r="CI14" s="222">
        <f>IF(CH14=Punktsystem!$B$6,IF(AND(Punktsystem!$D$9&lt;&gt;"",'alle Spiele'!$H14-'alle Spiele'!$J14='alle Spiele'!CH14-'alle Spiele'!CI14,'alle Spiele'!$H14&lt;&gt;'alle Spiele'!$J14),Punktsystem!$B$9,0)+IF(AND(Punktsystem!$D$11&lt;&gt;"",OR('alle Spiele'!$H14='alle Spiele'!CH14,'alle Spiele'!$J14='alle Spiele'!CI14)),Punktsystem!$B$11,0)+IF(AND(Punktsystem!$D$10&lt;&gt;"",'alle Spiele'!$H14='alle Spiele'!$J14,'alle Spiele'!CH14='alle Spiele'!CI14,ABS('alle Spiele'!$H14-'alle Spiele'!CH14)=1),Punktsystem!$B$10,0),0)</f>
        <v>0</v>
      </c>
      <c r="CJ14" s="223">
        <f>IF(CH14=Punktsystem!$B$5,IF(AND(Punktsystem!$I$14&lt;&gt;"",'alle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K14" s="226">
        <f>IF(OR('alle Spiele'!CK14="",'alle Spiele'!CL14="",'alle Spiele'!$K14="x"),0,IF(AND('alle Spiele'!$H14='alle Spiele'!CK14,'alle Spiele'!$J14='alle Spiele'!CL14),Punktsystem!$B$5,IF(OR(AND('alle Spiele'!$H14-'alle Spiele'!$J14&lt;0,'alle Spiele'!CK14-'alle Spiele'!CL14&lt;0),AND('alle Spiele'!$H14-'alle Spiele'!$J14&gt;0,'alle Spiele'!CK14-'alle Spiele'!CL14&gt;0),AND('alle Spiele'!$H14-'alle Spiele'!$J14=0,'alle Spiele'!CK14-'alle Spiele'!CL14=0)),Punktsystem!$B$6,0)))</f>
        <v>0</v>
      </c>
      <c r="CL14" s="222">
        <f>IF(CK14=Punktsystem!$B$6,IF(AND(Punktsystem!$D$9&lt;&gt;"",'alle Spiele'!$H14-'alle Spiele'!$J14='alle Spiele'!CK14-'alle Spiele'!CL14,'alle Spiele'!$H14&lt;&gt;'alle Spiele'!$J14),Punktsystem!$B$9,0)+IF(AND(Punktsystem!$D$11&lt;&gt;"",OR('alle Spiele'!$H14='alle Spiele'!CK14,'alle Spiele'!$J14='alle Spiele'!CL14)),Punktsystem!$B$11,0)+IF(AND(Punktsystem!$D$10&lt;&gt;"",'alle Spiele'!$H14='alle Spiele'!$J14,'alle Spiele'!CK14='alle Spiele'!CL14,ABS('alle Spiele'!$H14-'alle Spiele'!CK14)=1),Punktsystem!$B$10,0),0)</f>
        <v>0</v>
      </c>
      <c r="CM14" s="223">
        <f>IF(CK14=Punktsystem!$B$5,IF(AND(Punktsystem!$I$14&lt;&gt;"",'alle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N14" s="226">
        <f>IF(OR('alle Spiele'!CN14="",'alle Spiele'!CO14="",'alle Spiele'!$K14="x"),0,IF(AND('alle Spiele'!$H14='alle Spiele'!CN14,'alle Spiele'!$J14='alle Spiele'!CO14),Punktsystem!$B$5,IF(OR(AND('alle Spiele'!$H14-'alle Spiele'!$J14&lt;0,'alle Spiele'!CN14-'alle Spiele'!CO14&lt;0),AND('alle Spiele'!$H14-'alle Spiele'!$J14&gt;0,'alle Spiele'!CN14-'alle Spiele'!CO14&gt;0),AND('alle Spiele'!$H14-'alle Spiele'!$J14=0,'alle Spiele'!CN14-'alle Spiele'!CO14=0)),Punktsystem!$B$6,0)))</f>
        <v>0</v>
      </c>
      <c r="CO14" s="222">
        <f>IF(CN14=Punktsystem!$B$6,IF(AND(Punktsystem!$D$9&lt;&gt;"",'alle Spiele'!$H14-'alle Spiele'!$J14='alle Spiele'!CN14-'alle Spiele'!CO14,'alle Spiele'!$H14&lt;&gt;'alle Spiele'!$J14),Punktsystem!$B$9,0)+IF(AND(Punktsystem!$D$11&lt;&gt;"",OR('alle Spiele'!$H14='alle Spiele'!CN14,'alle Spiele'!$J14='alle Spiele'!CO14)),Punktsystem!$B$11,0)+IF(AND(Punktsystem!$D$10&lt;&gt;"",'alle Spiele'!$H14='alle Spiele'!$J14,'alle Spiele'!CN14='alle Spiele'!CO14,ABS('alle Spiele'!$H14-'alle Spiele'!CN14)=1),Punktsystem!$B$10,0),0)</f>
        <v>0</v>
      </c>
      <c r="CP14" s="223">
        <f>IF(CN14=Punktsystem!$B$5,IF(AND(Punktsystem!$I$14&lt;&gt;"",'alle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Q14" s="226">
        <f>IF(OR('alle Spiele'!CQ14="",'alle Spiele'!CR14="",'alle Spiele'!$K14="x"),0,IF(AND('alle Spiele'!$H14='alle Spiele'!CQ14,'alle Spiele'!$J14='alle Spiele'!CR14),Punktsystem!$B$5,IF(OR(AND('alle Spiele'!$H14-'alle Spiele'!$J14&lt;0,'alle Spiele'!CQ14-'alle Spiele'!CR14&lt;0),AND('alle Spiele'!$H14-'alle Spiele'!$J14&gt;0,'alle Spiele'!CQ14-'alle Spiele'!CR14&gt;0),AND('alle Spiele'!$H14-'alle Spiele'!$J14=0,'alle Spiele'!CQ14-'alle Spiele'!CR14=0)),Punktsystem!$B$6,0)))</f>
        <v>0</v>
      </c>
      <c r="CR14" s="222">
        <f>IF(CQ14=Punktsystem!$B$6,IF(AND(Punktsystem!$D$9&lt;&gt;"",'alle Spiele'!$H14-'alle Spiele'!$J14='alle Spiele'!CQ14-'alle Spiele'!CR14,'alle Spiele'!$H14&lt;&gt;'alle Spiele'!$J14),Punktsystem!$B$9,0)+IF(AND(Punktsystem!$D$11&lt;&gt;"",OR('alle Spiele'!$H14='alle Spiele'!CQ14,'alle Spiele'!$J14='alle Spiele'!CR14)),Punktsystem!$B$11,0)+IF(AND(Punktsystem!$D$10&lt;&gt;"",'alle Spiele'!$H14='alle Spiele'!$J14,'alle Spiele'!CQ14='alle Spiele'!CR14,ABS('alle Spiele'!$H14-'alle Spiele'!CQ14)=1),Punktsystem!$B$10,0),0)</f>
        <v>0</v>
      </c>
      <c r="CS14" s="223">
        <f>IF(CQ14=Punktsystem!$B$5,IF(AND(Punktsystem!$I$14&lt;&gt;"",'alle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T14" s="226">
        <f>IF(OR('alle Spiele'!CT14="",'alle Spiele'!CU14="",'alle Spiele'!$K14="x"),0,IF(AND('alle Spiele'!$H14='alle Spiele'!CT14,'alle Spiele'!$J14='alle Spiele'!CU14),Punktsystem!$B$5,IF(OR(AND('alle Spiele'!$H14-'alle Spiele'!$J14&lt;0,'alle Spiele'!CT14-'alle Spiele'!CU14&lt;0),AND('alle Spiele'!$H14-'alle Spiele'!$J14&gt;0,'alle Spiele'!CT14-'alle Spiele'!CU14&gt;0),AND('alle Spiele'!$H14-'alle Spiele'!$J14=0,'alle Spiele'!CT14-'alle Spiele'!CU14=0)),Punktsystem!$B$6,0)))</f>
        <v>0</v>
      </c>
      <c r="CU14" s="222">
        <f>IF(CT14=Punktsystem!$B$6,IF(AND(Punktsystem!$D$9&lt;&gt;"",'alle Spiele'!$H14-'alle Spiele'!$J14='alle Spiele'!CT14-'alle Spiele'!CU14,'alle Spiele'!$H14&lt;&gt;'alle Spiele'!$J14),Punktsystem!$B$9,0)+IF(AND(Punktsystem!$D$11&lt;&gt;"",OR('alle Spiele'!$H14='alle Spiele'!CT14,'alle Spiele'!$J14='alle Spiele'!CU14)),Punktsystem!$B$11,0)+IF(AND(Punktsystem!$D$10&lt;&gt;"",'alle Spiele'!$H14='alle Spiele'!$J14,'alle Spiele'!CT14='alle Spiele'!CU14,ABS('alle Spiele'!$H14-'alle Spiele'!CT14)=1),Punktsystem!$B$10,0),0)</f>
        <v>0</v>
      </c>
      <c r="CV14" s="223">
        <f>IF(CT14=Punktsystem!$B$5,IF(AND(Punktsystem!$I$14&lt;&gt;"",'alle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W14" s="226">
        <f>IF(OR('alle Spiele'!CW14="",'alle Spiele'!CX14="",'alle Spiele'!$K14="x"),0,IF(AND('alle Spiele'!$H14='alle Spiele'!CW14,'alle Spiele'!$J14='alle Spiele'!CX14),Punktsystem!$B$5,IF(OR(AND('alle Spiele'!$H14-'alle Spiele'!$J14&lt;0,'alle Spiele'!CW14-'alle Spiele'!CX14&lt;0),AND('alle Spiele'!$H14-'alle Spiele'!$J14&gt;0,'alle Spiele'!CW14-'alle Spiele'!CX14&gt;0),AND('alle Spiele'!$H14-'alle Spiele'!$J14=0,'alle Spiele'!CW14-'alle Spiele'!CX14=0)),Punktsystem!$B$6,0)))</f>
        <v>0</v>
      </c>
      <c r="CX14" s="222">
        <f>IF(CW14=Punktsystem!$B$6,IF(AND(Punktsystem!$D$9&lt;&gt;"",'alle Spiele'!$H14-'alle Spiele'!$J14='alle Spiele'!CW14-'alle Spiele'!CX14,'alle Spiele'!$H14&lt;&gt;'alle Spiele'!$J14),Punktsystem!$B$9,0)+IF(AND(Punktsystem!$D$11&lt;&gt;"",OR('alle Spiele'!$H14='alle Spiele'!CW14,'alle Spiele'!$J14='alle Spiele'!CX14)),Punktsystem!$B$11,0)+IF(AND(Punktsystem!$D$10&lt;&gt;"",'alle Spiele'!$H14='alle Spiele'!$J14,'alle Spiele'!CW14='alle Spiele'!CX14,ABS('alle Spiele'!$H14-'alle Spiele'!CW14)=1),Punktsystem!$B$10,0),0)</f>
        <v>0</v>
      </c>
      <c r="CY14" s="223">
        <f>IF(CW14=Punktsystem!$B$5,IF(AND(Punktsystem!$I$14&lt;&gt;"",'alle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Z14" s="226">
        <f>IF(OR('alle Spiele'!CZ14="",'alle Spiele'!DA14="",'alle Spiele'!$K14="x"),0,IF(AND('alle Spiele'!$H14='alle Spiele'!CZ14,'alle Spiele'!$J14='alle Spiele'!DA14),Punktsystem!$B$5,IF(OR(AND('alle Spiele'!$H14-'alle Spiele'!$J14&lt;0,'alle Spiele'!CZ14-'alle Spiele'!DA14&lt;0),AND('alle Spiele'!$H14-'alle Spiele'!$J14&gt;0,'alle Spiele'!CZ14-'alle Spiele'!DA14&gt;0),AND('alle Spiele'!$H14-'alle Spiele'!$J14=0,'alle Spiele'!CZ14-'alle Spiele'!DA14=0)),Punktsystem!$B$6,0)))</f>
        <v>0</v>
      </c>
      <c r="DA14" s="222">
        <f>IF(CZ14=Punktsystem!$B$6,IF(AND(Punktsystem!$D$9&lt;&gt;"",'alle Spiele'!$H14-'alle Spiele'!$J14='alle Spiele'!CZ14-'alle Spiele'!DA14,'alle Spiele'!$H14&lt;&gt;'alle Spiele'!$J14),Punktsystem!$B$9,0)+IF(AND(Punktsystem!$D$11&lt;&gt;"",OR('alle Spiele'!$H14='alle Spiele'!CZ14,'alle Spiele'!$J14='alle Spiele'!DA14)),Punktsystem!$B$11,0)+IF(AND(Punktsystem!$D$10&lt;&gt;"",'alle Spiele'!$H14='alle Spiele'!$J14,'alle Spiele'!CZ14='alle Spiele'!DA14,ABS('alle Spiele'!$H14-'alle Spiele'!CZ14)=1),Punktsystem!$B$10,0),0)</f>
        <v>0</v>
      </c>
      <c r="DB14" s="223">
        <f>IF(CZ14=Punktsystem!$B$5,IF(AND(Punktsystem!$I$14&lt;&gt;"",'alle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C14" s="226">
        <f>IF(OR('alle Spiele'!DC14="",'alle Spiele'!DD14="",'alle Spiele'!$K14="x"),0,IF(AND('alle Spiele'!$H14='alle Spiele'!DC14,'alle Spiele'!$J14='alle Spiele'!DD14),Punktsystem!$B$5,IF(OR(AND('alle Spiele'!$H14-'alle Spiele'!$J14&lt;0,'alle Spiele'!DC14-'alle Spiele'!DD14&lt;0),AND('alle Spiele'!$H14-'alle Spiele'!$J14&gt;0,'alle Spiele'!DC14-'alle Spiele'!DD14&gt;0),AND('alle Spiele'!$H14-'alle Spiele'!$J14=0,'alle Spiele'!DC14-'alle Spiele'!DD14=0)),Punktsystem!$B$6,0)))</f>
        <v>0</v>
      </c>
      <c r="DD14" s="222">
        <f>IF(DC14=Punktsystem!$B$6,IF(AND(Punktsystem!$D$9&lt;&gt;"",'alle Spiele'!$H14-'alle Spiele'!$J14='alle Spiele'!DC14-'alle Spiele'!DD14,'alle Spiele'!$H14&lt;&gt;'alle Spiele'!$J14),Punktsystem!$B$9,0)+IF(AND(Punktsystem!$D$11&lt;&gt;"",OR('alle Spiele'!$H14='alle Spiele'!DC14,'alle Spiele'!$J14='alle Spiele'!DD14)),Punktsystem!$B$11,0)+IF(AND(Punktsystem!$D$10&lt;&gt;"",'alle Spiele'!$H14='alle Spiele'!$J14,'alle Spiele'!DC14='alle Spiele'!DD14,ABS('alle Spiele'!$H14-'alle Spiele'!DC14)=1),Punktsystem!$B$10,0),0)</f>
        <v>0</v>
      </c>
      <c r="DE14" s="223">
        <f>IF(DC14=Punktsystem!$B$5,IF(AND(Punktsystem!$I$14&lt;&gt;"",'alle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F14" s="226">
        <f>IF(OR('alle Spiele'!DF14="",'alle Spiele'!DG14="",'alle Spiele'!$K14="x"),0,IF(AND('alle Spiele'!$H14='alle Spiele'!DF14,'alle Spiele'!$J14='alle Spiele'!DG14),Punktsystem!$B$5,IF(OR(AND('alle Spiele'!$H14-'alle Spiele'!$J14&lt;0,'alle Spiele'!DF14-'alle Spiele'!DG14&lt;0),AND('alle Spiele'!$H14-'alle Spiele'!$J14&gt;0,'alle Spiele'!DF14-'alle Spiele'!DG14&gt;0),AND('alle Spiele'!$H14-'alle Spiele'!$J14=0,'alle Spiele'!DF14-'alle Spiele'!DG14=0)),Punktsystem!$B$6,0)))</f>
        <v>0</v>
      </c>
      <c r="DG14" s="222">
        <f>IF(DF14=Punktsystem!$B$6,IF(AND(Punktsystem!$D$9&lt;&gt;"",'alle Spiele'!$H14-'alle Spiele'!$J14='alle Spiele'!DF14-'alle Spiele'!DG14,'alle Spiele'!$H14&lt;&gt;'alle Spiele'!$J14),Punktsystem!$B$9,0)+IF(AND(Punktsystem!$D$11&lt;&gt;"",OR('alle Spiele'!$H14='alle Spiele'!DF14,'alle Spiele'!$J14='alle Spiele'!DG14)),Punktsystem!$B$11,0)+IF(AND(Punktsystem!$D$10&lt;&gt;"",'alle Spiele'!$H14='alle Spiele'!$J14,'alle Spiele'!DF14='alle Spiele'!DG14,ABS('alle Spiele'!$H14-'alle Spiele'!DF14)=1),Punktsystem!$B$10,0),0)</f>
        <v>0</v>
      </c>
      <c r="DH14" s="223">
        <f>IF(DF14=Punktsystem!$B$5,IF(AND(Punktsystem!$I$14&lt;&gt;"",'alle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I14" s="226">
        <f>IF(OR('alle Spiele'!DI14="",'alle Spiele'!DJ14="",'alle Spiele'!$K14="x"),0,IF(AND('alle Spiele'!$H14='alle Spiele'!DI14,'alle Spiele'!$J14='alle Spiele'!DJ14),Punktsystem!$B$5,IF(OR(AND('alle Spiele'!$H14-'alle Spiele'!$J14&lt;0,'alle Spiele'!DI14-'alle Spiele'!DJ14&lt;0),AND('alle Spiele'!$H14-'alle Spiele'!$J14&gt;0,'alle Spiele'!DI14-'alle Spiele'!DJ14&gt;0),AND('alle Spiele'!$H14-'alle Spiele'!$J14=0,'alle Spiele'!DI14-'alle Spiele'!DJ14=0)),Punktsystem!$B$6,0)))</f>
        <v>0</v>
      </c>
      <c r="DJ14" s="222">
        <f>IF(DI14=Punktsystem!$B$6,IF(AND(Punktsystem!$D$9&lt;&gt;"",'alle Spiele'!$H14-'alle Spiele'!$J14='alle Spiele'!DI14-'alle Spiele'!DJ14,'alle Spiele'!$H14&lt;&gt;'alle Spiele'!$J14),Punktsystem!$B$9,0)+IF(AND(Punktsystem!$D$11&lt;&gt;"",OR('alle Spiele'!$H14='alle Spiele'!DI14,'alle Spiele'!$J14='alle Spiele'!DJ14)),Punktsystem!$B$11,0)+IF(AND(Punktsystem!$D$10&lt;&gt;"",'alle Spiele'!$H14='alle Spiele'!$J14,'alle Spiele'!DI14='alle Spiele'!DJ14,ABS('alle Spiele'!$H14-'alle Spiele'!DI14)=1),Punktsystem!$B$10,0),0)</f>
        <v>0</v>
      </c>
      <c r="DK14" s="223">
        <f>IF(DI14=Punktsystem!$B$5,IF(AND(Punktsystem!$I$14&lt;&gt;"",'alle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L14" s="226">
        <f>IF(OR('alle Spiele'!DL14="",'alle Spiele'!DM14="",'alle Spiele'!$K14="x"),0,IF(AND('alle Spiele'!$H14='alle Spiele'!DL14,'alle Spiele'!$J14='alle Spiele'!DM14),Punktsystem!$B$5,IF(OR(AND('alle Spiele'!$H14-'alle Spiele'!$J14&lt;0,'alle Spiele'!DL14-'alle Spiele'!DM14&lt;0),AND('alle Spiele'!$H14-'alle Spiele'!$J14&gt;0,'alle Spiele'!DL14-'alle Spiele'!DM14&gt;0),AND('alle Spiele'!$H14-'alle Spiele'!$J14=0,'alle Spiele'!DL14-'alle Spiele'!DM14=0)),Punktsystem!$B$6,0)))</f>
        <v>0</v>
      </c>
      <c r="DM14" s="222">
        <f>IF(DL14=Punktsystem!$B$6,IF(AND(Punktsystem!$D$9&lt;&gt;"",'alle Spiele'!$H14-'alle Spiele'!$J14='alle Spiele'!DL14-'alle Spiele'!DM14,'alle Spiele'!$H14&lt;&gt;'alle Spiele'!$J14),Punktsystem!$B$9,0)+IF(AND(Punktsystem!$D$11&lt;&gt;"",OR('alle Spiele'!$H14='alle Spiele'!DL14,'alle Spiele'!$J14='alle Spiele'!DM14)),Punktsystem!$B$11,0)+IF(AND(Punktsystem!$D$10&lt;&gt;"",'alle Spiele'!$H14='alle Spiele'!$J14,'alle Spiele'!DL14='alle Spiele'!DM14,ABS('alle Spiele'!$H14-'alle Spiele'!DL14)=1),Punktsystem!$B$10,0),0)</f>
        <v>0</v>
      </c>
      <c r="DN14" s="223">
        <f>IF(DL14=Punktsystem!$B$5,IF(AND(Punktsystem!$I$14&lt;&gt;"",'alle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O14" s="226">
        <f>IF(OR('alle Spiele'!DO14="",'alle Spiele'!DP14="",'alle Spiele'!$K14="x"),0,IF(AND('alle Spiele'!$H14='alle Spiele'!DO14,'alle Spiele'!$J14='alle Spiele'!DP14),Punktsystem!$B$5,IF(OR(AND('alle Spiele'!$H14-'alle Spiele'!$J14&lt;0,'alle Spiele'!DO14-'alle Spiele'!DP14&lt;0),AND('alle Spiele'!$H14-'alle Spiele'!$J14&gt;0,'alle Spiele'!DO14-'alle Spiele'!DP14&gt;0),AND('alle Spiele'!$H14-'alle Spiele'!$J14=0,'alle Spiele'!DO14-'alle Spiele'!DP14=0)),Punktsystem!$B$6,0)))</f>
        <v>0</v>
      </c>
      <c r="DP14" s="222">
        <f>IF(DO14=Punktsystem!$B$6,IF(AND(Punktsystem!$D$9&lt;&gt;"",'alle Spiele'!$H14-'alle Spiele'!$J14='alle Spiele'!DO14-'alle Spiele'!DP14,'alle Spiele'!$H14&lt;&gt;'alle Spiele'!$J14),Punktsystem!$B$9,0)+IF(AND(Punktsystem!$D$11&lt;&gt;"",OR('alle Spiele'!$H14='alle Spiele'!DO14,'alle Spiele'!$J14='alle Spiele'!DP14)),Punktsystem!$B$11,0)+IF(AND(Punktsystem!$D$10&lt;&gt;"",'alle Spiele'!$H14='alle Spiele'!$J14,'alle Spiele'!DO14='alle Spiele'!DP14,ABS('alle Spiele'!$H14-'alle Spiele'!DO14)=1),Punktsystem!$B$10,0),0)</f>
        <v>0</v>
      </c>
      <c r="DQ14" s="223">
        <f>IF(DO14=Punktsystem!$B$5,IF(AND(Punktsystem!$I$14&lt;&gt;"",'alle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R14" s="226">
        <f>IF(OR('alle Spiele'!DR14="",'alle Spiele'!DS14="",'alle Spiele'!$K14="x"),0,IF(AND('alle Spiele'!$H14='alle Spiele'!DR14,'alle Spiele'!$J14='alle Spiele'!DS14),Punktsystem!$B$5,IF(OR(AND('alle Spiele'!$H14-'alle Spiele'!$J14&lt;0,'alle Spiele'!DR14-'alle Spiele'!DS14&lt;0),AND('alle Spiele'!$H14-'alle Spiele'!$J14&gt;0,'alle Spiele'!DR14-'alle Spiele'!DS14&gt;0),AND('alle Spiele'!$H14-'alle Spiele'!$J14=0,'alle Spiele'!DR14-'alle Spiele'!DS14=0)),Punktsystem!$B$6,0)))</f>
        <v>0</v>
      </c>
      <c r="DS14" s="222">
        <f>IF(DR14=Punktsystem!$B$6,IF(AND(Punktsystem!$D$9&lt;&gt;"",'alle Spiele'!$H14-'alle Spiele'!$J14='alle Spiele'!DR14-'alle Spiele'!DS14,'alle Spiele'!$H14&lt;&gt;'alle Spiele'!$J14),Punktsystem!$B$9,0)+IF(AND(Punktsystem!$D$11&lt;&gt;"",OR('alle Spiele'!$H14='alle Spiele'!DR14,'alle Spiele'!$J14='alle Spiele'!DS14)),Punktsystem!$B$11,0)+IF(AND(Punktsystem!$D$10&lt;&gt;"",'alle Spiele'!$H14='alle Spiele'!$J14,'alle Spiele'!DR14='alle Spiele'!DS14,ABS('alle Spiele'!$H14-'alle Spiele'!DR14)=1),Punktsystem!$B$10,0),0)</f>
        <v>0</v>
      </c>
      <c r="DT14" s="223">
        <f>IF(DR14=Punktsystem!$B$5,IF(AND(Punktsystem!$I$14&lt;&gt;"",'alle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U14" s="226">
        <f>IF(OR('alle Spiele'!DU14="",'alle Spiele'!DV14="",'alle Spiele'!$K14="x"),0,IF(AND('alle Spiele'!$H14='alle Spiele'!DU14,'alle Spiele'!$J14='alle Spiele'!DV14),Punktsystem!$B$5,IF(OR(AND('alle Spiele'!$H14-'alle Spiele'!$J14&lt;0,'alle Spiele'!DU14-'alle Spiele'!DV14&lt;0),AND('alle Spiele'!$H14-'alle Spiele'!$J14&gt;0,'alle Spiele'!DU14-'alle Spiele'!DV14&gt;0),AND('alle Spiele'!$H14-'alle Spiele'!$J14=0,'alle Spiele'!DU14-'alle Spiele'!DV14=0)),Punktsystem!$B$6,0)))</f>
        <v>0</v>
      </c>
      <c r="DV14" s="222">
        <f>IF(DU14=Punktsystem!$B$6,IF(AND(Punktsystem!$D$9&lt;&gt;"",'alle Spiele'!$H14-'alle Spiele'!$J14='alle Spiele'!DU14-'alle Spiele'!DV14,'alle Spiele'!$H14&lt;&gt;'alle Spiele'!$J14),Punktsystem!$B$9,0)+IF(AND(Punktsystem!$D$11&lt;&gt;"",OR('alle Spiele'!$H14='alle Spiele'!DU14,'alle Spiele'!$J14='alle Spiele'!DV14)),Punktsystem!$B$11,0)+IF(AND(Punktsystem!$D$10&lt;&gt;"",'alle Spiele'!$H14='alle Spiele'!$J14,'alle Spiele'!DU14='alle Spiele'!DV14,ABS('alle Spiele'!$H14-'alle Spiele'!DU14)=1),Punktsystem!$B$10,0),0)</f>
        <v>0</v>
      </c>
      <c r="DW14" s="223">
        <f>IF(DU14=Punktsystem!$B$5,IF(AND(Punktsystem!$I$14&lt;&gt;"",'alle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X14" s="226">
        <f>IF(OR('alle Spiele'!DX14="",'alle Spiele'!DY14="",'alle Spiele'!$K14="x"),0,IF(AND('alle Spiele'!$H14='alle Spiele'!DX14,'alle Spiele'!$J14='alle Spiele'!DY14),Punktsystem!$B$5,IF(OR(AND('alle Spiele'!$H14-'alle Spiele'!$J14&lt;0,'alle Spiele'!DX14-'alle Spiele'!DY14&lt;0),AND('alle Spiele'!$H14-'alle Spiele'!$J14&gt;0,'alle Spiele'!DX14-'alle Spiele'!DY14&gt;0),AND('alle Spiele'!$H14-'alle Spiele'!$J14=0,'alle Spiele'!DX14-'alle Spiele'!DY14=0)),Punktsystem!$B$6,0)))</f>
        <v>0</v>
      </c>
      <c r="DY14" s="222">
        <f>IF(DX14=Punktsystem!$B$6,IF(AND(Punktsystem!$D$9&lt;&gt;"",'alle Spiele'!$H14-'alle Spiele'!$J14='alle Spiele'!DX14-'alle Spiele'!DY14,'alle Spiele'!$H14&lt;&gt;'alle Spiele'!$J14),Punktsystem!$B$9,0)+IF(AND(Punktsystem!$D$11&lt;&gt;"",OR('alle Spiele'!$H14='alle Spiele'!DX14,'alle Spiele'!$J14='alle Spiele'!DY14)),Punktsystem!$B$11,0)+IF(AND(Punktsystem!$D$10&lt;&gt;"",'alle Spiele'!$H14='alle Spiele'!$J14,'alle Spiele'!DX14='alle Spiele'!DY14,ABS('alle Spiele'!$H14-'alle Spiele'!DX14)=1),Punktsystem!$B$10,0),0)</f>
        <v>0</v>
      </c>
      <c r="DZ14" s="223">
        <f>IF(DX14=Punktsystem!$B$5,IF(AND(Punktsystem!$I$14&lt;&gt;"",'alle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A14" s="226">
        <f>IF(OR('alle Spiele'!EA14="",'alle Spiele'!EB14="",'alle Spiele'!$K14="x"),0,IF(AND('alle Spiele'!$H14='alle Spiele'!EA14,'alle Spiele'!$J14='alle Spiele'!EB14),Punktsystem!$B$5,IF(OR(AND('alle Spiele'!$H14-'alle Spiele'!$J14&lt;0,'alle Spiele'!EA14-'alle Spiele'!EB14&lt;0),AND('alle Spiele'!$H14-'alle Spiele'!$J14&gt;0,'alle Spiele'!EA14-'alle Spiele'!EB14&gt;0),AND('alle Spiele'!$H14-'alle Spiele'!$J14=0,'alle Spiele'!EA14-'alle Spiele'!EB14=0)),Punktsystem!$B$6,0)))</f>
        <v>0</v>
      </c>
      <c r="EB14" s="222">
        <f>IF(EA14=Punktsystem!$B$6,IF(AND(Punktsystem!$D$9&lt;&gt;"",'alle Spiele'!$H14-'alle Spiele'!$J14='alle Spiele'!EA14-'alle Spiele'!EB14,'alle Spiele'!$H14&lt;&gt;'alle Spiele'!$J14),Punktsystem!$B$9,0)+IF(AND(Punktsystem!$D$11&lt;&gt;"",OR('alle Spiele'!$H14='alle Spiele'!EA14,'alle Spiele'!$J14='alle Spiele'!EB14)),Punktsystem!$B$11,0)+IF(AND(Punktsystem!$D$10&lt;&gt;"",'alle Spiele'!$H14='alle Spiele'!$J14,'alle Spiele'!EA14='alle Spiele'!EB14,ABS('alle Spiele'!$H14-'alle Spiele'!EA14)=1),Punktsystem!$B$10,0),0)</f>
        <v>0</v>
      </c>
      <c r="EC14" s="223">
        <f>IF(EA14=Punktsystem!$B$5,IF(AND(Punktsystem!$I$14&lt;&gt;"",'alle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D14" s="226">
        <f>IF(OR('alle Spiele'!ED14="",'alle Spiele'!EE14="",'alle Spiele'!$K14="x"),0,IF(AND('alle Spiele'!$H14='alle Spiele'!ED14,'alle Spiele'!$J14='alle Spiele'!EE14),Punktsystem!$B$5,IF(OR(AND('alle Spiele'!$H14-'alle Spiele'!$J14&lt;0,'alle Spiele'!ED14-'alle Spiele'!EE14&lt;0),AND('alle Spiele'!$H14-'alle Spiele'!$J14&gt;0,'alle Spiele'!ED14-'alle Spiele'!EE14&gt;0),AND('alle Spiele'!$H14-'alle Spiele'!$J14=0,'alle Spiele'!ED14-'alle Spiele'!EE14=0)),Punktsystem!$B$6,0)))</f>
        <v>0</v>
      </c>
      <c r="EE14" s="222">
        <f>IF(ED14=Punktsystem!$B$6,IF(AND(Punktsystem!$D$9&lt;&gt;"",'alle Spiele'!$H14-'alle Spiele'!$J14='alle Spiele'!ED14-'alle Spiele'!EE14,'alle Spiele'!$H14&lt;&gt;'alle Spiele'!$J14),Punktsystem!$B$9,0)+IF(AND(Punktsystem!$D$11&lt;&gt;"",OR('alle Spiele'!$H14='alle Spiele'!ED14,'alle Spiele'!$J14='alle Spiele'!EE14)),Punktsystem!$B$11,0)+IF(AND(Punktsystem!$D$10&lt;&gt;"",'alle Spiele'!$H14='alle Spiele'!$J14,'alle Spiele'!ED14='alle Spiele'!EE14,ABS('alle Spiele'!$H14-'alle Spiele'!ED14)=1),Punktsystem!$B$10,0),0)</f>
        <v>0</v>
      </c>
      <c r="EF14" s="223">
        <f>IF(ED14=Punktsystem!$B$5,IF(AND(Punktsystem!$I$14&lt;&gt;"",'alle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G14" s="226">
        <f>IF(OR('alle Spiele'!EG14="",'alle Spiele'!EH14="",'alle Spiele'!$K14="x"),0,IF(AND('alle Spiele'!$H14='alle Spiele'!EG14,'alle Spiele'!$J14='alle Spiele'!EH14),Punktsystem!$B$5,IF(OR(AND('alle Spiele'!$H14-'alle Spiele'!$J14&lt;0,'alle Spiele'!EG14-'alle Spiele'!EH14&lt;0),AND('alle Spiele'!$H14-'alle Spiele'!$J14&gt;0,'alle Spiele'!EG14-'alle Spiele'!EH14&gt;0),AND('alle Spiele'!$H14-'alle Spiele'!$J14=0,'alle Spiele'!EG14-'alle Spiele'!EH14=0)),Punktsystem!$B$6,0)))</f>
        <v>0</v>
      </c>
      <c r="EH14" s="222">
        <f>IF(EG14=Punktsystem!$B$6,IF(AND(Punktsystem!$D$9&lt;&gt;"",'alle Spiele'!$H14-'alle Spiele'!$J14='alle Spiele'!EG14-'alle Spiele'!EH14,'alle Spiele'!$H14&lt;&gt;'alle Spiele'!$J14),Punktsystem!$B$9,0)+IF(AND(Punktsystem!$D$11&lt;&gt;"",OR('alle Spiele'!$H14='alle Spiele'!EG14,'alle Spiele'!$J14='alle Spiele'!EH14)),Punktsystem!$B$11,0)+IF(AND(Punktsystem!$D$10&lt;&gt;"",'alle Spiele'!$H14='alle Spiele'!$J14,'alle Spiele'!EG14='alle Spiele'!EH14,ABS('alle Spiele'!$H14-'alle Spiele'!EG14)=1),Punktsystem!$B$10,0),0)</f>
        <v>0</v>
      </c>
      <c r="EI14" s="223">
        <f>IF(EG14=Punktsystem!$B$5,IF(AND(Punktsystem!$I$14&lt;&gt;"",'alle Spiele'!$H14+'alle Spiele'!$J14&gt;Punktsystem!$D$14),('alle Spiele'!$H14+'alle Spiele'!$J14-Punktsystem!$D$14)*Punktsystem!$F$14,0)+IF(AND(Punktsystem!$I$15&lt;&gt;"",ABS('alle Spiele'!$H14-'alle Spiele'!$J14)&gt;Punktsystem!$D$15),(ABS('alle Spiele'!$H14-'alle Spiele'!$J14)-Punktsystem!$D$15)*Punktsystem!$F$15,0),0)</f>
        <v>0</v>
      </c>
    </row>
    <row r="15" spans="1:139">
      <c r="A15"/>
      <c r="B15"/>
      <c r="C15"/>
      <c r="D15"/>
      <c r="E15"/>
      <c r="F15"/>
      <c r="G15"/>
      <c r="H15"/>
      <c r="J15"/>
      <c r="K15"/>
      <c r="L15"/>
      <c r="M15"/>
      <c r="N15"/>
      <c r="O15"/>
      <c r="P15"/>
      <c r="Q15"/>
      <c r="T15" s="226">
        <f>IF(OR('alle Spiele'!T15="",'alle Spiele'!U15="",'alle Spiele'!$K15="x"),0,IF(AND('alle Spiele'!$H15='alle Spiele'!T15,'alle Spiele'!$J15='alle Spiele'!U15),Punktsystem!$B$5,IF(OR(AND('alle Spiele'!$H15-'alle Spiele'!$J15&lt;0,'alle Spiele'!T15-'alle Spiele'!U15&lt;0),AND('alle Spiele'!$H15-'alle Spiele'!$J15&gt;0,'alle Spiele'!T15-'alle Spiele'!U15&gt;0),AND('alle Spiele'!$H15-'alle Spiele'!$J15=0,'alle Spiele'!T15-'alle Spiele'!U15=0)),Punktsystem!$B$6,0)))</f>
        <v>0</v>
      </c>
      <c r="U15" s="222">
        <f>IF(T15=Punktsystem!$B$6,IF(AND(Punktsystem!$D$9&lt;&gt;"",'alle Spiele'!$H15-'alle Spiele'!$J15='alle Spiele'!T15-'alle Spiele'!U15,'alle Spiele'!$H15&lt;&gt;'alle Spiele'!$J15),Punktsystem!$B$9,0)+IF(AND(Punktsystem!$D$11&lt;&gt;"",OR('alle Spiele'!$H15='alle Spiele'!T15,'alle Spiele'!$J15='alle Spiele'!U15)),Punktsystem!$B$11,0)+IF(AND(Punktsystem!$D$10&lt;&gt;"",'alle Spiele'!$H15='alle Spiele'!$J15,'alle Spiele'!T15='alle Spiele'!U15,ABS('alle Spiele'!$H15-'alle Spiele'!T15)=1),Punktsystem!$B$10,0),0)</f>
        <v>0</v>
      </c>
      <c r="V15" s="223">
        <f>IF(T15=Punktsystem!$B$5,IF(AND(Punktsystem!$I$14&lt;&gt;"",'alle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W15" s="226">
        <f>IF(OR('alle Spiele'!W15="",'alle Spiele'!X15="",'alle Spiele'!$K15="x"),0,IF(AND('alle Spiele'!$H15='alle Spiele'!W15,'alle Spiele'!$J15='alle Spiele'!X15),Punktsystem!$B$5,IF(OR(AND('alle Spiele'!$H15-'alle Spiele'!$J15&lt;0,'alle Spiele'!W15-'alle Spiele'!X15&lt;0),AND('alle Spiele'!$H15-'alle Spiele'!$J15&gt;0,'alle Spiele'!W15-'alle Spiele'!X15&gt;0),AND('alle Spiele'!$H15-'alle Spiele'!$J15=0,'alle Spiele'!W15-'alle Spiele'!X15=0)),Punktsystem!$B$6,0)))</f>
        <v>0</v>
      </c>
      <c r="X15" s="222">
        <f>IF(W15=Punktsystem!$B$6,IF(AND(Punktsystem!$D$9&lt;&gt;"",'alle Spiele'!$H15-'alle Spiele'!$J15='alle Spiele'!W15-'alle Spiele'!X15,'alle Spiele'!$H15&lt;&gt;'alle Spiele'!$J15),Punktsystem!$B$9,0)+IF(AND(Punktsystem!$D$11&lt;&gt;"",OR('alle Spiele'!$H15='alle Spiele'!W15,'alle Spiele'!$J15='alle Spiele'!X15)),Punktsystem!$B$11,0)+IF(AND(Punktsystem!$D$10&lt;&gt;"",'alle Spiele'!$H15='alle Spiele'!$J15,'alle Spiele'!W15='alle Spiele'!X15,ABS('alle Spiele'!$H15-'alle Spiele'!W15)=1),Punktsystem!$B$10,0),0)</f>
        <v>0</v>
      </c>
      <c r="Y15" s="223">
        <f>IF(W15=Punktsystem!$B$5,IF(AND(Punktsystem!$I$14&lt;&gt;"",'alle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Z15" s="226">
        <f>IF(OR('alle Spiele'!Z15="",'alle Spiele'!AA15="",'alle Spiele'!$K15="x"),0,IF(AND('alle Spiele'!$H15='alle Spiele'!Z15,'alle Spiele'!$J15='alle Spiele'!AA15),Punktsystem!$B$5,IF(OR(AND('alle Spiele'!$H15-'alle Spiele'!$J15&lt;0,'alle Spiele'!Z15-'alle Spiele'!AA15&lt;0),AND('alle Spiele'!$H15-'alle Spiele'!$J15&gt;0,'alle Spiele'!Z15-'alle Spiele'!AA15&gt;0),AND('alle Spiele'!$H15-'alle Spiele'!$J15=0,'alle Spiele'!Z15-'alle Spiele'!AA15=0)),Punktsystem!$B$6,0)))</f>
        <v>0</v>
      </c>
      <c r="AA15" s="222">
        <f>IF(Z15=Punktsystem!$B$6,IF(AND(Punktsystem!$D$9&lt;&gt;"",'alle Spiele'!$H15-'alle Spiele'!$J15='alle Spiele'!Z15-'alle Spiele'!AA15,'alle Spiele'!$H15&lt;&gt;'alle Spiele'!$J15),Punktsystem!$B$9,0)+IF(AND(Punktsystem!$D$11&lt;&gt;"",OR('alle Spiele'!$H15='alle Spiele'!Z15,'alle Spiele'!$J15='alle Spiele'!AA15)),Punktsystem!$B$11,0)+IF(AND(Punktsystem!$D$10&lt;&gt;"",'alle Spiele'!$H15='alle Spiele'!$J15,'alle Spiele'!Z15='alle Spiele'!AA15,ABS('alle Spiele'!$H15-'alle Spiele'!Z15)=1),Punktsystem!$B$10,0),0)</f>
        <v>0</v>
      </c>
      <c r="AB15" s="223">
        <f>IF(Z15=Punktsystem!$B$5,IF(AND(Punktsystem!$I$14&lt;&gt;"",'alle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C15" s="226">
        <f>IF(OR('alle Spiele'!AC15="",'alle Spiele'!AD15="",'alle Spiele'!$K15="x"),0,IF(AND('alle Spiele'!$H15='alle Spiele'!AC15,'alle Spiele'!$J15='alle Spiele'!AD15),Punktsystem!$B$5,IF(OR(AND('alle Spiele'!$H15-'alle Spiele'!$J15&lt;0,'alle Spiele'!AC15-'alle Spiele'!AD15&lt;0),AND('alle Spiele'!$H15-'alle Spiele'!$J15&gt;0,'alle Spiele'!AC15-'alle Spiele'!AD15&gt;0),AND('alle Spiele'!$H15-'alle Spiele'!$J15=0,'alle Spiele'!AC15-'alle Spiele'!AD15=0)),Punktsystem!$B$6,0)))</f>
        <v>0</v>
      </c>
      <c r="AD15" s="222">
        <f>IF(AC15=Punktsystem!$B$6,IF(AND(Punktsystem!$D$9&lt;&gt;"",'alle Spiele'!$H15-'alle Spiele'!$J15='alle Spiele'!AC15-'alle Spiele'!AD15,'alle Spiele'!$H15&lt;&gt;'alle Spiele'!$J15),Punktsystem!$B$9,0)+IF(AND(Punktsystem!$D$11&lt;&gt;"",OR('alle Spiele'!$H15='alle Spiele'!AC15,'alle Spiele'!$J15='alle Spiele'!AD15)),Punktsystem!$B$11,0)+IF(AND(Punktsystem!$D$10&lt;&gt;"",'alle Spiele'!$H15='alle Spiele'!$J15,'alle Spiele'!AC15='alle Spiele'!AD15,ABS('alle Spiele'!$H15-'alle Spiele'!AC15)=1),Punktsystem!$B$10,0),0)</f>
        <v>0</v>
      </c>
      <c r="AE15" s="223">
        <f>IF(AC15=Punktsystem!$B$5,IF(AND(Punktsystem!$I$14&lt;&gt;"",'alle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F15" s="226">
        <f>IF(OR('alle Spiele'!AF15="",'alle Spiele'!AG15="",'alle Spiele'!$K15="x"),0,IF(AND('alle Spiele'!$H15='alle Spiele'!AF15,'alle Spiele'!$J15='alle Spiele'!AG15),Punktsystem!$B$5,IF(OR(AND('alle Spiele'!$H15-'alle Spiele'!$J15&lt;0,'alle Spiele'!AF15-'alle Spiele'!AG15&lt;0),AND('alle Spiele'!$H15-'alle Spiele'!$J15&gt;0,'alle Spiele'!AF15-'alle Spiele'!AG15&gt;0),AND('alle Spiele'!$H15-'alle Spiele'!$J15=0,'alle Spiele'!AF15-'alle Spiele'!AG15=0)),Punktsystem!$B$6,0)))</f>
        <v>0</v>
      </c>
      <c r="AG15" s="222">
        <f>IF(AF15=Punktsystem!$B$6,IF(AND(Punktsystem!$D$9&lt;&gt;"",'alle Spiele'!$H15-'alle Spiele'!$J15='alle Spiele'!AF15-'alle Spiele'!AG15,'alle Spiele'!$H15&lt;&gt;'alle Spiele'!$J15),Punktsystem!$B$9,0)+IF(AND(Punktsystem!$D$11&lt;&gt;"",OR('alle Spiele'!$H15='alle Spiele'!AF15,'alle Spiele'!$J15='alle Spiele'!AG15)),Punktsystem!$B$11,0)+IF(AND(Punktsystem!$D$10&lt;&gt;"",'alle Spiele'!$H15='alle Spiele'!$J15,'alle Spiele'!AF15='alle Spiele'!AG15,ABS('alle Spiele'!$H15-'alle Spiele'!AF15)=1),Punktsystem!$B$10,0),0)</f>
        <v>0</v>
      </c>
      <c r="AH15" s="223">
        <f>IF(AF15=Punktsystem!$B$5,IF(AND(Punktsystem!$I$14&lt;&gt;"",'alle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I15" s="226">
        <f>IF(OR('alle Spiele'!AI15="",'alle Spiele'!AJ15="",'alle Spiele'!$K15="x"),0,IF(AND('alle Spiele'!$H15='alle Spiele'!AI15,'alle Spiele'!$J15='alle Spiele'!AJ15),Punktsystem!$B$5,IF(OR(AND('alle Spiele'!$H15-'alle Spiele'!$J15&lt;0,'alle Spiele'!AI15-'alle Spiele'!AJ15&lt;0),AND('alle Spiele'!$H15-'alle Spiele'!$J15&gt;0,'alle Spiele'!AI15-'alle Spiele'!AJ15&gt;0),AND('alle Spiele'!$H15-'alle Spiele'!$J15=0,'alle Spiele'!AI15-'alle Spiele'!AJ15=0)),Punktsystem!$B$6,0)))</f>
        <v>0</v>
      </c>
      <c r="AJ15" s="222">
        <f>IF(AI15=Punktsystem!$B$6,IF(AND(Punktsystem!$D$9&lt;&gt;"",'alle Spiele'!$H15-'alle Spiele'!$J15='alle Spiele'!AI15-'alle Spiele'!AJ15,'alle Spiele'!$H15&lt;&gt;'alle Spiele'!$J15),Punktsystem!$B$9,0)+IF(AND(Punktsystem!$D$11&lt;&gt;"",OR('alle Spiele'!$H15='alle Spiele'!AI15,'alle Spiele'!$J15='alle Spiele'!AJ15)),Punktsystem!$B$11,0)+IF(AND(Punktsystem!$D$10&lt;&gt;"",'alle Spiele'!$H15='alle Spiele'!$J15,'alle Spiele'!AI15='alle Spiele'!AJ15,ABS('alle Spiele'!$H15-'alle Spiele'!AI15)=1),Punktsystem!$B$10,0),0)</f>
        <v>0</v>
      </c>
      <c r="AK15" s="223">
        <f>IF(AI15=Punktsystem!$B$5,IF(AND(Punktsystem!$I$14&lt;&gt;"",'alle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L15" s="226">
        <f>IF(OR('alle Spiele'!AL15="",'alle Spiele'!AM15="",'alle Spiele'!$K15="x"),0,IF(AND('alle Spiele'!$H15='alle Spiele'!AL15,'alle Spiele'!$J15='alle Spiele'!AM15),Punktsystem!$B$5,IF(OR(AND('alle Spiele'!$H15-'alle Spiele'!$J15&lt;0,'alle Spiele'!AL15-'alle Spiele'!AM15&lt;0),AND('alle Spiele'!$H15-'alle Spiele'!$J15&gt;0,'alle Spiele'!AL15-'alle Spiele'!AM15&gt;0),AND('alle Spiele'!$H15-'alle Spiele'!$J15=0,'alle Spiele'!AL15-'alle Spiele'!AM15=0)),Punktsystem!$B$6,0)))</f>
        <v>0</v>
      </c>
      <c r="AM15" s="222">
        <f>IF(AL15=Punktsystem!$B$6,IF(AND(Punktsystem!$D$9&lt;&gt;"",'alle Spiele'!$H15-'alle Spiele'!$J15='alle Spiele'!AL15-'alle Spiele'!AM15,'alle Spiele'!$H15&lt;&gt;'alle Spiele'!$J15),Punktsystem!$B$9,0)+IF(AND(Punktsystem!$D$11&lt;&gt;"",OR('alle Spiele'!$H15='alle Spiele'!AL15,'alle Spiele'!$J15='alle Spiele'!AM15)),Punktsystem!$B$11,0)+IF(AND(Punktsystem!$D$10&lt;&gt;"",'alle Spiele'!$H15='alle Spiele'!$J15,'alle Spiele'!AL15='alle Spiele'!AM15,ABS('alle Spiele'!$H15-'alle Spiele'!AL15)=1),Punktsystem!$B$10,0),0)</f>
        <v>0</v>
      </c>
      <c r="AN15" s="223">
        <f>IF(AL15=Punktsystem!$B$5,IF(AND(Punktsystem!$I$14&lt;&gt;"",'alle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O15" s="226">
        <f>IF(OR('alle Spiele'!AO15="",'alle Spiele'!AP15="",'alle Spiele'!$K15="x"),0,IF(AND('alle Spiele'!$H15='alle Spiele'!AO15,'alle Spiele'!$J15='alle Spiele'!AP15),Punktsystem!$B$5,IF(OR(AND('alle Spiele'!$H15-'alle Spiele'!$J15&lt;0,'alle Spiele'!AO15-'alle Spiele'!AP15&lt;0),AND('alle Spiele'!$H15-'alle Spiele'!$J15&gt;0,'alle Spiele'!AO15-'alle Spiele'!AP15&gt;0),AND('alle Spiele'!$H15-'alle Spiele'!$J15=0,'alle Spiele'!AO15-'alle Spiele'!AP15=0)),Punktsystem!$B$6,0)))</f>
        <v>0</v>
      </c>
      <c r="AP15" s="222">
        <f>IF(AO15=Punktsystem!$B$6,IF(AND(Punktsystem!$D$9&lt;&gt;"",'alle Spiele'!$H15-'alle Spiele'!$J15='alle Spiele'!AO15-'alle Spiele'!AP15,'alle Spiele'!$H15&lt;&gt;'alle Spiele'!$J15),Punktsystem!$B$9,0)+IF(AND(Punktsystem!$D$11&lt;&gt;"",OR('alle Spiele'!$H15='alle Spiele'!AO15,'alle Spiele'!$J15='alle Spiele'!AP15)),Punktsystem!$B$11,0)+IF(AND(Punktsystem!$D$10&lt;&gt;"",'alle Spiele'!$H15='alle Spiele'!$J15,'alle Spiele'!AO15='alle Spiele'!AP15,ABS('alle Spiele'!$H15-'alle Spiele'!AO15)=1),Punktsystem!$B$10,0),0)</f>
        <v>0</v>
      </c>
      <c r="AQ15" s="223">
        <f>IF(AO15=Punktsystem!$B$5,IF(AND(Punktsystem!$I$14&lt;&gt;"",'alle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R15" s="226">
        <f>IF(OR('alle Spiele'!AR15="",'alle Spiele'!AS15="",'alle Spiele'!$K15="x"),0,IF(AND('alle Spiele'!$H15='alle Spiele'!AR15,'alle Spiele'!$J15='alle Spiele'!AS15),Punktsystem!$B$5,IF(OR(AND('alle Spiele'!$H15-'alle Spiele'!$J15&lt;0,'alle Spiele'!AR15-'alle Spiele'!AS15&lt;0),AND('alle Spiele'!$H15-'alle Spiele'!$J15&gt;0,'alle Spiele'!AR15-'alle Spiele'!AS15&gt;0),AND('alle Spiele'!$H15-'alle Spiele'!$J15=0,'alle Spiele'!AR15-'alle Spiele'!AS15=0)),Punktsystem!$B$6,0)))</f>
        <v>0</v>
      </c>
      <c r="AS15" s="222">
        <f>IF(AR15=Punktsystem!$B$6,IF(AND(Punktsystem!$D$9&lt;&gt;"",'alle Spiele'!$H15-'alle Spiele'!$J15='alle Spiele'!AR15-'alle Spiele'!AS15,'alle Spiele'!$H15&lt;&gt;'alle Spiele'!$J15),Punktsystem!$B$9,0)+IF(AND(Punktsystem!$D$11&lt;&gt;"",OR('alle Spiele'!$H15='alle Spiele'!AR15,'alle Spiele'!$J15='alle Spiele'!AS15)),Punktsystem!$B$11,0)+IF(AND(Punktsystem!$D$10&lt;&gt;"",'alle Spiele'!$H15='alle Spiele'!$J15,'alle Spiele'!AR15='alle Spiele'!AS15,ABS('alle Spiele'!$H15-'alle Spiele'!AR15)=1),Punktsystem!$B$10,0),0)</f>
        <v>0</v>
      </c>
      <c r="AT15" s="223">
        <f>IF(AR15=Punktsystem!$B$5,IF(AND(Punktsystem!$I$14&lt;&gt;"",'alle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U15" s="226">
        <f>IF(OR('alle Spiele'!AU15="",'alle Spiele'!AV15="",'alle Spiele'!$K15="x"),0,IF(AND('alle Spiele'!$H15='alle Spiele'!AU15,'alle Spiele'!$J15='alle Spiele'!AV15),Punktsystem!$B$5,IF(OR(AND('alle Spiele'!$H15-'alle Spiele'!$J15&lt;0,'alle Spiele'!AU15-'alle Spiele'!AV15&lt;0),AND('alle Spiele'!$H15-'alle Spiele'!$J15&gt;0,'alle Spiele'!AU15-'alle Spiele'!AV15&gt;0),AND('alle Spiele'!$H15-'alle Spiele'!$J15=0,'alle Spiele'!AU15-'alle Spiele'!AV15=0)),Punktsystem!$B$6,0)))</f>
        <v>0</v>
      </c>
      <c r="AV15" s="222">
        <f>IF(AU15=Punktsystem!$B$6,IF(AND(Punktsystem!$D$9&lt;&gt;"",'alle Spiele'!$H15-'alle Spiele'!$J15='alle Spiele'!AU15-'alle Spiele'!AV15,'alle Spiele'!$H15&lt;&gt;'alle Spiele'!$J15),Punktsystem!$B$9,0)+IF(AND(Punktsystem!$D$11&lt;&gt;"",OR('alle Spiele'!$H15='alle Spiele'!AU15,'alle Spiele'!$J15='alle Spiele'!AV15)),Punktsystem!$B$11,0)+IF(AND(Punktsystem!$D$10&lt;&gt;"",'alle Spiele'!$H15='alle Spiele'!$J15,'alle Spiele'!AU15='alle Spiele'!AV15,ABS('alle Spiele'!$H15-'alle Spiele'!AU15)=1),Punktsystem!$B$10,0),0)</f>
        <v>0</v>
      </c>
      <c r="AW15" s="223">
        <f>IF(AU15=Punktsystem!$B$5,IF(AND(Punktsystem!$I$14&lt;&gt;"",'alle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X15" s="226">
        <f>IF(OR('alle Spiele'!AX15="",'alle Spiele'!AY15="",'alle Spiele'!$K15="x"),0,IF(AND('alle Spiele'!$H15='alle Spiele'!AX15,'alle Spiele'!$J15='alle Spiele'!AY15),Punktsystem!$B$5,IF(OR(AND('alle Spiele'!$H15-'alle Spiele'!$J15&lt;0,'alle Spiele'!AX15-'alle Spiele'!AY15&lt;0),AND('alle Spiele'!$H15-'alle Spiele'!$J15&gt;0,'alle Spiele'!AX15-'alle Spiele'!AY15&gt;0),AND('alle Spiele'!$H15-'alle Spiele'!$J15=0,'alle Spiele'!AX15-'alle Spiele'!AY15=0)),Punktsystem!$B$6,0)))</f>
        <v>0</v>
      </c>
      <c r="AY15" s="222">
        <f>IF(AX15=Punktsystem!$B$6,IF(AND(Punktsystem!$D$9&lt;&gt;"",'alle Spiele'!$H15-'alle Spiele'!$J15='alle Spiele'!AX15-'alle Spiele'!AY15,'alle Spiele'!$H15&lt;&gt;'alle Spiele'!$J15),Punktsystem!$B$9,0)+IF(AND(Punktsystem!$D$11&lt;&gt;"",OR('alle Spiele'!$H15='alle Spiele'!AX15,'alle Spiele'!$J15='alle Spiele'!AY15)),Punktsystem!$B$11,0)+IF(AND(Punktsystem!$D$10&lt;&gt;"",'alle Spiele'!$H15='alle Spiele'!$J15,'alle Spiele'!AX15='alle Spiele'!AY15,ABS('alle Spiele'!$H15-'alle Spiele'!AX15)=1),Punktsystem!$B$10,0),0)</f>
        <v>0</v>
      </c>
      <c r="AZ15" s="223">
        <f>IF(AX15=Punktsystem!$B$5,IF(AND(Punktsystem!$I$14&lt;&gt;"",'alle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A15" s="226">
        <f>IF(OR('alle Spiele'!BA15="",'alle Spiele'!BB15="",'alle Spiele'!$K15="x"),0,IF(AND('alle Spiele'!$H15='alle Spiele'!BA15,'alle Spiele'!$J15='alle Spiele'!BB15),Punktsystem!$B$5,IF(OR(AND('alle Spiele'!$H15-'alle Spiele'!$J15&lt;0,'alle Spiele'!BA15-'alle Spiele'!BB15&lt;0),AND('alle Spiele'!$H15-'alle Spiele'!$J15&gt;0,'alle Spiele'!BA15-'alle Spiele'!BB15&gt;0),AND('alle Spiele'!$H15-'alle Spiele'!$J15=0,'alle Spiele'!BA15-'alle Spiele'!BB15=0)),Punktsystem!$B$6,0)))</f>
        <v>0</v>
      </c>
      <c r="BB15" s="222">
        <f>IF(BA15=Punktsystem!$B$6,IF(AND(Punktsystem!$D$9&lt;&gt;"",'alle Spiele'!$H15-'alle Spiele'!$J15='alle Spiele'!BA15-'alle Spiele'!BB15,'alle Spiele'!$H15&lt;&gt;'alle Spiele'!$J15),Punktsystem!$B$9,0)+IF(AND(Punktsystem!$D$11&lt;&gt;"",OR('alle Spiele'!$H15='alle Spiele'!BA15,'alle Spiele'!$J15='alle Spiele'!BB15)),Punktsystem!$B$11,0)+IF(AND(Punktsystem!$D$10&lt;&gt;"",'alle Spiele'!$H15='alle Spiele'!$J15,'alle Spiele'!BA15='alle Spiele'!BB15,ABS('alle Spiele'!$H15-'alle Spiele'!BA15)=1),Punktsystem!$B$10,0),0)</f>
        <v>0</v>
      </c>
      <c r="BC15" s="223">
        <f>IF(BA15=Punktsystem!$B$5,IF(AND(Punktsystem!$I$14&lt;&gt;"",'alle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D15" s="226">
        <f>IF(OR('alle Spiele'!BD15="",'alle Spiele'!BE15="",'alle Spiele'!$K15="x"),0,IF(AND('alle Spiele'!$H15='alle Spiele'!BD15,'alle Spiele'!$J15='alle Spiele'!BE15),Punktsystem!$B$5,IF(OR(AND('alle Spiele'!$H15-'alle Spiele'!$J15&lt;0,'alle Spiele'!BD15-'alle Spiele'!BE15&lt;0),AND('alle Spiele'!$H15-'alle Spiele'!$J15&gt;0,'alle Spiele'!BD15-'alle Spiele'!BE15&gt;0),AND('alle Spiele'!$H15-'alle Spiele'!$J15=0,'alle Spiele'!BD15-'alle Spiele'!BE15=0)),Punktsystem!$B$6,0)))</f>
        <v>0</v>
      </c>
      <c r="BE15" s="222">
        <f>IF(BD15=Punktsystem!$B$6,IF(AND(Punktsystem!$D$9&lt;&gt;"",'alle Spiele'!$H15-'alle Spiele'!$J15='alle Spiele'!BD15-'alle Spiele'!BE15,'alle Spiele'!$H15&lt;&gt;'alle Spiele'!$J15),Punktsystem!$B$9,0)+IF(AND(Punktsystem!$D$11&lt;&gt;"",OR('alle Spiele'!$H15='alle Spiele'!BD15,'alle Spiele'!$J15='alle Spiele'!BE15)),Punktsystem!$B$11,0)+IF(AND(Punktsystem!$D$10&lt;&gt;"",'alle Spiele'!$H15='alle Spiele'!$J15,'alle Spiele'!BD15='alle Spiele'!BE15,ABS('alle Spiele'!$H15-'alle Spiele'!BD15)=1),Punktsystem!$B$10,0),0)</f>
        <v>0</v>
      </c>
      <c r="BF15" s="223">
        <f>IF(BD15=Punktsystem!$B$5,IF(AND(Punktsystem!$I$14&lt;&gt;"",'alle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G15" s="226">
        <f>IF(OR('alle Spiele'!BG15="",'alle Spiele'!BH15="",'alle Spiele'!$K15="x"),0,IF(AND('alle Spiele'!$H15='alle Spiele'!BG15,'alle Spiele'!$J15='alle Spiele'!BH15),Punktsystem!$B$5,IF(OR(AND('alle Spiele'!$H15-'alle Spiele'!$J15&lt;0,'alle Spiele'!BG15-'alle Spiele'!BH15&lt;0),AND('alle Spiele'!$H15-'alle Spiele'!$J15&gt;0,'alle Spiele'!BG15-'alle Spiele'!BH15&gt;0),AND('alle Spiele'!$H15-'alle Spiele'!$J15=0,'alle Spiele'!BG15-'alle Spiele'!BH15=0)),Punktsystem!$B$6,0)))</f>
        <v>0</v>
      </c>
      <c r="BH15" s="222">
        <f>IF(BG15=Punktsystem!$B$6,IF(AND(Punktsystem!$D$9&lt;&gt;"",'alle Spiele'!$H15-'alle Spiele'!$J15='alle Spiele'!BG15-'alle Spiele'!BH15,'alle Spiele'!$H15&lt;&gt;'alle Spiele'!$J15),Punktsystem!$B$9,0)+IF(AND(Punktsystem!$D$11&lt;&gt;"",OR('alle Spiele'!$H15='alle Spiele'!BG15,'alle Spiele'!$J15='alle Spiele'!BH15)),Punktsystem!$B$11,0)+IF(AND(Punktsystem!$D$10&lt;&gt;"",'alle Spiele'!$H15='alle Spiele'!$J15,'alle Spiele'!BG15='alle Spiele'!BH15,ABS('alle Spiele'!$H15-'alle Spiele'!BG15)=1),Punktsystem!$B$10,0),0)</f>
        <v>0</v>
      </c>
      <c r="BI15" s="223">
        <f>IF(BG15=Punktsystem!$B$5,IF(AND(Punktsystem!$I$14&lt;&gt;"",'alle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J15" s="226">
        <f>IF(OR('alle Spiele'!BJ15="",'alle Spiele'!BK15="",'alle Spiele'!$K15="x"),0,IF(AND('alle Spiele'!$H15='alle Spiele'!BJ15,'alle Spiele'!$J15='alle Spiele'!BK15),Punktsystem!$B$5,IF(OR(AND('alle Spiele'!$H15-'alle Spiele'!$J15&lt;0,'alle Spiele'!BJ15-'alle Spiele'!BK15&lt;0),AND('alle Spiele'!$H15-'alle Spiele'!$J15&gt;0,'alle Spiele'!BJ15-'alle Spiele'!BK15&gt;0),AND('alle Spiele'!$H15-'alle Spiele'!$J15=0,'alle Spiele'!BJ15-'alle Spiele'!BK15=0)),Punktsystem!$B$6,0)))</f>
        <v>0</v>
      </c>
      <c r="BK15" s="222">
        <f>IF(BJ15=Punktsystem!$B$6,IF(AND(Punktsystem!$D$9&lt;&gt;"",'alle Spiele'!$H15-'alle Spiele'!$J15='alle Spiele'!BJ15-'alle Spiele'!BK15,'alle Spiele'!$H15&lt;&gt;'alle Spiele'!$J15),Punktsystem!$B$9,0)+IF(AND(Punktsystem!$D$11&lt;&gt;"",OR('alle Spiele'!$H15='alle Spiele'!BJ15,'alle Spiele'!$J15='alle Spiele'!BK15)),Punktsystem!$B$11,0)+IF(AND(Punktsystem!$D$10&lt;&gt;"",'alle Spiele'!$H15='alle Spiele'!$J15,'alle Spiele'!BJ15='alle Spiele'!BK15,ABS('alle Spiele'!$H15-'alle Spiele'!BJ15)=1),Punktsystem!$B$10,0),0)</f>
        <v>0</v>
      </c>
      <c r="BL15" s="223">
        <f>IF(BJ15=Punktsystem!$B$5,IF(AND(Punktsystem!$I$14&lt;&gt;"",'alle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M15" s="226">
        <f>IF(OR('alle Spiele'!BM15="",'alle Spiele'!BN15="",'alle Spiele'!$K15="x"),0,IF(AND('alle Spiele'!$H15='alle Spiele'!BM15,'alle Spiele'!$J15='alle Spiele'!BN15),Punktsystem!$B$5,IF(OR(AND('alle Spiele'!$H15-'alle Spiele'!$J15&lt;0,'alle Spiele'!BM15-'alle Spiele'!BN15&lt;0),AND('alle Spiele'!$H15-'alle Spiele'!$J15&gt;0,'alle Spiele'!BM15-'alle Spiele'!BN15&gt;0),AND('alle Spiele'!$H15-'alle Spiele'!$J15=0,'alle Spiele'!BM15-'alle Spiele'!BN15=0)),Punktsystem!$B$6,0)))</f>
        <v>0</v>
      </c>
      <c r="BN15" s="222">
        <f>IF(BM15=Punktsystem!$B$6,IF(AND(Punktsystem!$D$9&lt;&gt;"",'alle Spiele'!$H15-'alle Spiele'!$J15='alle Spiele'!BM15-'alle Spiele'!BN15,'alle Spiele'!$H15&lt;&gt;'alle Spiele'!$J15),Punktsystem!$B$9,0)+IF(AND(Punktsystem!$D$11&lt;&gt;"",OR('alle Spiele'!$H15='alle Spiele'!BM15,'alle Spiele'!$J15='alle Spiele'!BN15)),Punktsystem!$B$11,0)+IF(AND(Punktsystem!$D$10&lt;&gt;"",'alle Spiele'!$H15='alle Spiele'!$J15,'alle Spiele'!BM15='alle Spiele'!BN15,ABS('alle Spiele'!$H15-'alle Spiele'!BM15)=1),Punktsystem!$B$10,0),0)</f>
        <v>0</v>
      </c>
      <c r="BO15" s="223">
        <f>IF(BM15=Punktsystem!$B$5,IF(AND(Punktsystem!$I$14&lt;&gt;"",'alle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P15" s="226">
        <f>IF(OR('alle Spiele'!BP15="",'alle Spiele'!BQ15="",'alle Spiele'!$K15="x"),0,IF(AND('alle Spiele'!$H15='alle Spiele'!BP15,'alle Spiele'!$J15='alle Spiele'!BQ15),Punktsystem!$B$5,IF(OR(AND('alle Spiele'!$H15-'alle Spiele'!$J15&lt;0,'alle Spiele'!BP15-'alle Spiele'!BQ15&lt;0),AND('alle Spiele'!$H15-'alle Spiele'!$J15&gt;0,'alle Spiele'!BP15-'alle Spiele'!BQ15&gt;0),AND('alle Spiele'!$H15-'alle Spiele'!$J15=0,'alle Spiele'!BP15-'alle Spiele'!BQ15=0)),Punktsystem!$B$6,0)))</f>
        <v>0</v>
      </c>
      <c r="BQ15" s="222">
        <f>IF(BP15=Punktsystem!$B$6,IF(AND(Punktsystem!$D$9&lt;&gt;"",'alle Spiele'!$H15-'alle Spiele'!$J15='alle Spiele'!BP15-'alle Spiele'!BQ15,'alle Spiele'!$H15&lt;&gt;'alle Spiele'!$J15),Punktsystem!$B$9,0)+IF(AND(Punktsystem!$D$11&lt;&gt;"",OR('alle Spiele'!$H15='alle Spiele'!BP15,'alle Spiele'!$J15='alle Spiele'!BQ15)),Punktsystem!$B$11,0)+IF(AND(Punktsystem!$D$10&lt;&gt;"",'alle Spiele'!$H15='alle Spiele'!$J15,'alle Spiele'!BP15='alle Spiele'!BQ15,ABS('alle Spiele'!$H15-'alle Spiele'!BP15)=1),Punktsystem!$B$10,0),0)</f>
        <v>0</v>
      </c>
      <c r="BR15" s="223">
        <f>IF(BP15=Punktsystem!$B$5,IF(AND(Punktsystem!$I$14&lt;&gt;"",'alle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S15" s="226">
        <f>IF(OR('alle Spiele'!BS15="",'alle Spiele'!BT15="",'alle Spiele'!$K15="x"),0,IF(AND('alle Spiele'!$H15='alle Spiele'!BS15,'alle Spiele'!$J15='alle Spiele'!BT15),Punktsystem!$B$5,IF(OR(AND('alle Spiele'!$H15-'alle Spiele'!$J15&lt;0,'alle Spiele'!BS15-'alle Spiele'!BT15&lt;0),AND('alle Spiele'!$H15-'alle Spiele'!$J15&gt;0,'alle Spiele'!BS15-'alle Spiele'!BT15&gt;0),AND('alle Spiele'!$H15-'alle Spiele'!$J15=0,'alle Spiele'!BS15-'alle Spiele'!BT15=0)),Punktsystem!$B$6,0)))</f>
        <v>0</v>
      </c>
      <c r="BT15" s="222">
        <f>IF(BS15=Punktsystem!$B$6,IF(AND(Punktsystem!$D$9&lt;&gt;"",'alle Spiele'!$H15-'alle Spiele'!$J15='alle Spiele'!BS15-'alle Spiele'!BT15,'alle Spiele'!$H15&lt;&gt;'alle Spiele'!$J15),Punktsystem!$B$9,0)+IF(AND(Punktsystem!$D$11&lt;&gt;"",OR('alle Spiele'!$H15='alle Spiele'!BS15,'alle Spiele'!$J15='alle Spiele'!BT15)),Punktsystem!$B$11,0)+IF(AND(Punktsystem!$D$10&lt;&gt;"",'alle Spiele'!$H15='alle Spiele'!$J15,'alle Spiele'!BS15='alle Spiele'!BT15,ABS('alle Spiele'!$H15-'alle Spiele'!BS15)=1),Punktsystem!$B$10,0),0)</f>
        <v>0</v>
      </c>
      <c r="BU15" s="223">
        <f>IF(BS15=Punktsystem!$B$5,IF(AND(Punktsystem!$I$14&lt;&gt;"",'alle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V15" s="226">
        <f>IF(OR('alle Spiele'!BV15="",'alle Spiele'!BW15="",'alle Spiele'!$K15="x"),0,IF(AND('alle Spiele'!$H15='alle Spiele'!BV15,'alle Spiele'!$J15='alle Spiele'!BW15),Punktsystem!$B$5,IF(OR(AND('alle Spiele'!$H15-'alle Spiele'!$J15&lt;0,'alle Spiele'!BV15-'alle Spiele'!BW15&lt;0),AND('alle Spiele'!$H15-'alle Spiele'!$J15&gt;0,'alle Spiele'!BV15-'alle Spiele'!BW15&gt;0),AND('alle Spiele'!$H15-'alle Spiele'!$J15=0,'alle Spiele'!BV15-'alle Spiele'!BW15=0)),Punktsystem!$B$6,0)))</f>
        <v>0</v>
      </c>
      <c r="BW15" s="222">
        <f>IF(BV15=Punktsystem!$B$6,IF(AND(Punktsystem!$D$9&lt;&gt;"",'alle Spiele'!$H15-'alle Spiele'!$J15='alle Spiele'!BV15-'alle Spiele'!BW15,'alle Spiele'!$H15&lt;&gt;'alle Spiele'!$J15),Punktsystem!$B$9,0)+IF(AND(Punktsystem!$D$11&lt;&gt;"",OR('alle Spiele'!$H15='alle Spiele'!BV15,'alle Spiele'!$J15='alle Spiele'!BW15)),Punktsystem!$B$11,0)+IF(AND(Punktsystem!$D$10&lt;&gt;"",'alle Spiele'!$H15='alle Spiele'!$J15,'alle Spiele'!BV15='alle Spiele'!BW15,ABS('alle Spiele'!$H15-'alle Spiele'!BV15)=1),Punktsystem!$B$10,0),0)</f>
        <v>0</v>
      </c>
      <c r="BX15" s="223">
        <f>IF(BV15=Punktsystem!$B$5,IF(AND(Punktsystem!$I$14&lt;&gt;"",'alle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Y15" s="226">
        <f>IF(OR('alle Spiele'!BY15="",'alle Spiele'!BZ15="",'alle Spiele'!$K15="x"),0,IF(AND('alle Spiele'!$H15='alle Spiele'!BY15,'alle Spiele'!$J15='alle Spiele'!BZ15),Punktsystem!$B$5,IF(OR(AND('alle Spiele'!$H15-'alle Spiele'!$J15&lt;0,'alle Spiele'!BY15-'alle Spiele'!BZ15&lt;0),AND('alle Spiele'!$H15-'alle Spiele'!$J15&gt;0,'alle Spiele'!BY15-'alle Spiele'!BZ15&gt;0),AND('alle Spiele'!$H15-'alle Spiele'!$J15=0,'alle Spiele'!BY15-'alle Spiele'!BZ15=0)),Punktsystem!$B$6,0)))</f>
        <v>0</v>
      </c>
      <c r="BZ15" s="222">
        <f>IF(BY15=Punktsystem!$B$6,IF(AND(Punktsystem!$D$9&lt;&gt;"",'alle Spiele'!$H15-'alle Spiele'!$J15='alle Spiele'!BY15-'alle Spiele'!BZ15,'alle Spiele'!$H15&lt;&gt;'alle Spiele'!$J15),Punktsystem!$B$9,0)+IF(AND(Punktsystem!$D$11&lt;&gt;"",OR('alle Spiele'!$H15='alle Spiele'!BY15,'alle Spiele'!$J15='alle Spiele'!BZ15)),Punktsystem!$B$11,0)+IF(AND(Punktsystem!$D$10&lt;&gt;"",'alle Spiele'!$H15='alle Spiele'!$J15,'alle Spiele'!BY15='alle Spiele'!BZ15,ABS('alle Spiele'!$H15-'alle Spiele'!BY15)=1),Punktsystem!$B$10,0),0)</f>
        <v>0</v>
      </c>
      <c r="CA15" s="223">
        <f>IF(BY15=Punktsystem!$B$5,IF(AND(Punktsystem!$I$14&lt;&gt;"",'alle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B15" s="226">
        <f>IF(OR('alle Spiele'!CB15="",'alle Spiele'!CC15="",'alle Spiele'!$K15="x"),0,IF(AND('alle Spiele'!$H15='alle Spiele'!CB15,'alle Spiele'!$J15='alle Spiele'!CC15),Punktsystem!$B$5,IF(OR(AND('alle Spiele'!$H15-'alle Spiele'!$J15&lt;0,'alle Spiele'!CB15-'alle Spiele'!CC15&lt;0),AND('alle Spiele'!$H15-'alle Spiele'!$J15&gt;0,'alle Spiele'!CB15-'alle Spiele'!CC15&gt;0),AND('alle Spiele'!$H15-'alle Spiele'!$J15=0,'alle Spiele'!CB15-'alle Spiele'!CC15=0)),Punktsystem!$B$6,0)))</f>
        <v>0</v>
      </c>
      <c r="CC15" s="222">
        <f>IF(CB15=Punktsystem!$B$6,IF(AND(Punktsystem!$D$9&lt;&gt;"",'alle Spiele'!$H15-'alle Spiele'!$J15='alle Spiele'!CB15-'alle Spiele'!CC15,'alle Spiele'!$H15&lt;&gt;'alle Spiele'!$J15),Punktsystem!$B$9,0)+IF(AND(Punktsystem!$D$11&lt;&gt;"",OR('alle Spiele'!$H15='alle Spiele'!CB15,'alle Spiele'!$J15='alle Spiele'!CC15)),Punktsystem!$B$11,0)+IF(AND(Punktsystem!$D$10&lt;&gt;"",'alle Spiele'!$H15='alle Spiele'!$J15,'alle Spiele'!CB15='alle Spiele'!CC15,ABS('alle Spiele'!$H15-'alle Spiele'!CB15)=1),Punktsystem!$B$10,0),0)</f>
        <v>0</v>
      </c>
      <c r="CD15" s="223">
        <f>IF(CB15=Punktsystem!$B$5,IF(AND(Punktsystem!$I$14&lt;&gt;"",'alle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E15" s="226">
        <f>IF(OR('alle Spiele'!CE15="",'alle Spiele'!CF15="",'alle Spiele'!$K15="x"),0,IF(AND('alle Spiele'!$H15='alle Spiele'!CE15,'alle Spiele'!$J15='alle Spiele'!CF15),Punktsystem!$B$5,IF(OR(AND('alle Spiele'!$H15-'alle Spiele'!$J15&lt;0,'alle Spiele'!CE15-'alle Spiele'!CF15&lt;0),AND('alle Spiele'!$H15-'alle Spiele'!$J15&gt;0,'alle Spiele'!CE15-'alle Spiele'!CF15&gt;0),AND('alle Spiele'!$H15-'alle Spiele'!$J15=0,'alle Spiele'!CE15-'alle Spiele'!CF15=0)),Punktsystem!$B$6,0)))</f>
        <v>0</v>
      </c>
      <c r="CF15" s="222">
        <f>IF(CE15=Punktsystem!$B$6,IF(AND(Punktsystem!$D$9&lt;&gt;"",'alle Spiele'!$H15-'alle Spiele'!$J15='alle Spiele'!CE15-'alle Spiele'!CF15,'alle Spiele'!$H15&lt;&gt;'alle Spiele'!$J15),Punktsystem!$B$9,0)+IF(AND(Punktsystem!$D$11&lt;&gt;"",OR('alle Spiele'!$H15='alle Spiele'!CE15,'alle Spiele'!$J15='alle Spiele'!CF15)),Punktsystem!$B$11,0)+IF(AND(Punktsystem!$D$10&lt;&gt;"",'alle Spiele'!$H15='alle Spiele'!$J15,'alle Spiele'!CE15='alle Spiele'!CF15,ABS('alle Spiele'!$H15-'alle Spiele'!CE15)=1),Punktsystem!$B$10,0),0)</f>
        <v>0</v>
      </c>
      <c r="CG15" s="223">
        <f>IF(CE15=Punktsystem!$B$5,IF(AND(Punktsystem!$I$14&lt;&gt;"",'alle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H15" s="226">
        <f>IF(OR('alle Spiele'!CH15="",'alle Spiele'!CI15="",'alle Spiele'!$K15="x"),0,IF(AND('alle Spiele'!$H15='alle Spiele'!CH15,'alle Spiele'!$J15='alle Spiele'!CI15),Punktsystem!$B$5,IF(OR(AND('alle Spiele'!$H15-'alle Spiele'!$J15&lt;0,'alle Spiele'!CH15-'alle Spiele'!CI15&lt;0),AND('alle Spiele'!$H15-'alle Spiele'!$J15&gt;0,'alle Spiele'!CH15-'alle Spiele'!CI15&gt;0),AND('alle Spiele'!$H15-'alle Spiele'!$J15=0,'alle Spiele'!CH15-'alle Spiele'!CI15=0)),Punktsystem!$B$6,0)))</f>
        <v>0</v>
      </c>
      <c r="CI15" s="222">
        <f>IF(CH15=Punktsystem!$B$6,IF(AND(Punktsystem!$D$9&lt;&gt;"",'alle Spiele'!$H15-'alle Spiele'!$J15='alle Spiele'!CH15-'alle Spiele'!CI15,'alle Spiele'!$H15&lt;&gt;'alle Spiele'!$J15),Punktsystem!$B$9,0)+IF(AND(Punktsystem!$D$11&lt;&gt;"",OR('alle Spiele'!$H15='alle Spiele'!CH15,'alle Spiele'!$J15='alle Spiele'!CI15)),Punktsystem!$B$11,0)+IF(AND(Punktsystem!$D$10&lt;&gt;"",'alle Spiele'!$H15='alle Spiele'!$J15,'alle Spiele'!CH15='alle Spiele'!CI15,ABS('alle Spiele'!$H15-'alle Spiele'!CH15)=1),Punktsystem!$B$10,0),0)</f>
        <v>0</v>
      </c>
      <c r="CJ15" s="223">
        <f>IF(CH15=Punktsystem!$B$5,IF(AND(Punktsystem!$I$14&lt;&gt;"",'alle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K15" s="226">
        <f>IF(OR('alle Spiele'!CK15="",'alle Spiele'!CL15="",'alle Spiele'!$K15="x"),0,IF(AND('alle Spiele'!$H15='alle Spiele'!CK15,'alle Spiele'!$J15='alle Spiele'!CL15),Punktsystem!$B$5,IF(OR(AND('alle Spiele'!$H15-'alle Spiele'!$J15&lt;0,'alle Spiele'!CK15-'alle Spiele'!CL15&lt;0),AND('alle Spiele'!$H15-'alle Spiele'!$J15&gt;0,'alle Spiele'!CK15-'alle Spiele'!CL15&gt;0),AND('alle Spiele'!$H15-'alle Spiele'!$J15=0,'alle Spiele'!CK15-'alle Spiele'!CL15=0)),Punktsystem!$B$6,0)))</f>
        <v>0</v>
      </c>
      <c r="CL15" s="222">
        <f>IF(CK15=Punktsystem!$B$6,IF(AND(Punktsystem!$D$9&lt;&gt;"",'alle Spiele'!$H15-'alle Spiele'!$J15='alle Spiele'!CK15-'alle Spiele'!CL15,'alle Spiele'!$H15&lt;&gt;'alle Spiele'!$J15),Punktsystem!$B$9,0)+IF(AND(Punktsystem!$D$11&lt;&gt;"",OR('alle Spiele'!$H15='alle Spiele'!CK15,'alle Spiele'!$J15='alle Spiele'!CL15)),Punktsystem!$B$11,0)+IF(AND(Punktsystem!$D$10&lt;&gt;"",'alle Spiele'!$H15='alle Spiele'!$J15,'alle Spiele'!CK15='alle Spiele'!CL15,ABS('alle Spiele'!$H15-'alle Spiele'!CK15)=1),Punktsystem!$B$10,0),0)</f>
        <v>0</v>
      </c>
      <c r="CM15" s="223">
        <f>IF(CK15=Punktsystem!$B$5,IF(AND(Punktsystem!$I$14&lt;&gt;"",'alle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N15" s="226">
        <f>IF(OR('alle Spiele'!CN15="",'alle Spiele'!CO15="",'alle Spiele'!$K15="x"),0,IF(AND('alle Spiele'!$H15='alle Spiele'!CN15,'alle Spiele'!$J15='alle Spiele'!CO15),Punktsystem!$B$5,IF(OR(AND('alle Spiele'!$H15-'alle Spiele'!$J15&lt;0,'alle Spiele'!CN15-'alle Spiele'!CO15&lt;0),AND('alle Spiele'!$H15-'alle Spiele'!$J15&gt;0,'alle Spiele'!CN15-'alle Spiele'!CO15&gt;0),AND('alle Spiele'!$H15-'alle Spiele'!$J15=0,'alle Spiele'!CN15-'alle Spiele'!CO15=0)),Punktsystem!$B$6,0)))</f>
        <v>0</v>
      </c>
      <c r="CO15" s="222">
        <f>IF(CN15=Punktsystem!$B$6,IF(AND(Punktsystem!$D$9&lt;&gt;"",'alle Spiele'!$H15-'alle Spiele'!$J15='alle Spiele'!CN15-'alle Spiele'!CO15,'alle Spiele'!$H15&lt;&gt;'alle Spiele'!$J15),Punktsystem!$B$9,0)+IF(AND(Punktsystem!$D$11&lt;&gt;"",OR('alle Spiele'!$H15='alle Spiele'!CN15,'alle Spiele'!$J15='alle Spiele'!CO15)),Punktsystem!$B$11,0)+IF(AND(Punktsystem!$D$10&lt;&gt;"",'alle Spiele'!$H15='alle Spiele'!$J15,'alle Spiele'!CN15='alle Spiele'!CO15,ABS('alle Spiele'!$H15-'alle Spiele'!CN15)=1),Punktsystem!$B$10,0),0)</f>
        <v>0</v>
      </c>
      <c r="CP15" s="223">
        <f>IF(CN15=Punktsystem!$B$5,IF(AND(Punktsystem!$I$14&lt;&gt;"",'alle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Q15" s="226">
        <f>IF(OR('alle Spiele'!CQ15="",'alle Spiele'!CR15="",'alle Spiele'!$K15="x"),0,IF(AND('alle Spiele'!$H15='alle Spiele'!CQ15,'alle Spiele'!$J15='alle Spiele'!CR15),Punktsystem!$B$5,IF(OR(AND('alle Spiele'!$H15-'alle Spiele'!$J15&lt;0,'alle Spiele'!CQ15-'alle Spiele'!CR15&lt;0),AND('alle Spiele'!$H15-'alle Spiele'!$J15&gt;0,'alle Spiele'!CQ15-'alle Spiele'!CR15&gt;0),AND('alle Spiele'!$H15-'alle Spiele'!$J15=0,'alle Spiele'!CQ15-'alle Spiele'!CR15=0)),Punktsystem!$B$6,0)))</f>
        <v>0</v>
      </c>
      <c r="CR15" s="222">
        <f>IF(CQ15=Punktsystem!$B$6,IF(AND(Punktsystem!$D$9&lt;&gt;"",'alle Spiele'!$H15-'alle Spiele'!$J15='alle Spiele'!CQ15-'alle Spiele'!CR15,'alle Spiele'!$H15&lt;&gt;'alle Spiele'!$J15),Punktsystem!$B$9,0)+IF(AND(Punktsystem!$D$11&lt;&gt;"",OR('alle Spiele'!$H15='alle Spiele'!CQ15,'alle Spiele'!$J15='alle Spiele'!CR15)),Punktsystem!$B$11,0)+IF(AND(Punktsystem!$D$10&lt;&gt;"",'alle Spiele'!$H15='alle Spiele'!$J15,'alle Spiele'!CQ15='alle Spiele'!CR15,ABS('alle Spiele'!$H15-'alle Spiele'!CQ15)=1),Punktsystem!$B$10,0),0)</f>
        <v>0</v>
      </c>
      <c r="CS15" s="223">
        <f>IF(CQ15=Punktsystem!$B$5,IF(AND(Punktsystem!$I$14&lt;&gt;"",'alle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T15" s="226">
        <f>IF(OR('alle Spiele'!CT15="",'alle Spiele'!CU15="",'alle Spiele'!$K15="x"),0,IF(AND('alle Spiele'!$H15='alle Spiele'!CT15,'alle Spiele'!$J15='alle Spiele'!CU15),Punktsystem!$B$5,IF(OR(AND('alle Spiele'!$H15-'alle Spiele'!$J15&lt;0,'alle Spiele'!CT15-'alle Spiele'!CU15&lt;0),AND('alle Spiele'!$H15-'alle Spiele'!$J15&gt;0,'alle Spiele'!CT15-'alle Spiele'!CU15&gt;0),AND('alle Spiele'!$H15-'alle Spiele'!$J15=0,'alle Spiele'!CT15-'alle Spiele'!CU15=0)),Punktsystem!$B$6,0)))</f>
        <v>0</v>
      </c>
      <c r="CU15" s="222">
        <f>IF(CT15=Punktsystem!$B$6,IF(AND(Punktsystem!$D$9&lt;&gt;"",'alle Spiele'!$H15-'alle Spiele'!$J15='alle Spiele'!CT15-'alle Spiele'!CU15,'alle Spiele'!$H15&lt;&gt;'alle Spiele'!$J15),Punktsystem!$B$9,0)+IF(AND(Punktsystem!$D$11&lt;&gt;"",OR('alle Spiele'!$H15='alle Spiele'!CT15,'alle Spiele'!$J15='alle Spiele'!CU15)),Punktsystem!$B$11,0)+IF(AND(Punktsystem!$D$10&lt;&gt;"",'alle Spiele'!$H15='alle Spiele'!$J15,'alle Spiele'!CT15='alle Spiele'!CU15,ABS('alle Spiele'!$H15-'alle Spiele'!CT15)=1),Punktsystem!$B$10,0),0)</f>
        <v>0</v>
      </c>
      <c r="CV15" s="223">
        <f>IF(CT15=Punktsystem!$B$5,IF(AND(Punktsystem!$I$14&lt;&gt;"",'alle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W15" s="226">
        <f>IF(OR('alle Spiele'!CW15="",'alle Spiele'!CX15="",'alle Spiele'!$K15="x"),0,IF(AND('alle Spiele'!$H15='alle Spiele'!CW15,'alle Spiele'!$J15='alle Spiele'!CX15),Punktsystem!$B$5,IF(OR(AND('alle Spiele'!$H15-'alle Spiele'!$J15&lt;0,'alle Spiele'!CW15-'alle Spiele'!CX15&lt;0),AND('alle Spiele'!$H15-'alle Spiele'!$J15&gt;0,'alle Spiele'!CW15-'alle Spiele'!CX15&gt;0),AND('alle Spiele'!$H15-'alle Spiele'!$J15=0,'alle Spiele'!CW15-'alle Spiele'!CX15=0)),Punktsystem!$B$6,0)))</f>
        <v>0</v>
      </c>
      <c r="CX15" s="222">
        <f>IF(CW15=Punktsystem!$B$6,IF(AND(Punktsystem!$D$9&lt;&gt;"",'alle Spiele'!$H15-'alle Spiele'!$J15='alle Spiele'!CW15-'alle Spiele'!CX15,'alle Spiele'!$H15&lt;&gt;'alle Spiele'!$J15),Punktsystem!$B$9,0)+IF(AND(Punktsystem!$D$11&lt;&gt;"",OR('alle Spiele'!$H15='alle Spiele'!CW15,'alle Spiele'!$J15='alle Spiele'!CX15)),Punktsystem!$B$11,0)+IF(AND(Punktsystem!$D$10&lt;&gt;"",'alle Spiele'!$H15='alle Spiele'!$J15,'alle Spiele'!CW15='alle Spiele'!CX15,ABS('alle Spiele'!$H15-'alle Spiele'!CW15)=1),Punktsystem!$B$10,0),0)</f>
        <v>0</v>
      </c>
      <c r="CY15" s="223">
        <f>IF(CW15=Punktsystem!$B$5,IF(AND(Punktsystem!$I$14&lt;&gt;"",'alle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Z15" s="226">
        <f>IF(OR('alle Spiele'!CZ15="",'alle Spiele'!DA15="",'alle Spiele'!$K15="x"),0,IF(AND('alle Spiele'!$H15='alle Spiele'!CZ15,'alle Spiele'!$J15='alle Spiele'!DA15),Punktsystem!$B$5,IF(OR(AND('alle Spiele'!$H15-'alle Spiele'!$J15&lt;0,'alle Spiele'!CZ15-'alle Spiele'!DA15&lt;0),AND('alle Spiele'!$H15-'alle Spiele'!$J15&gt;0,'alle Spiele'!CZ15-'alle Spiele'!DA15&gt;0),AND('alle Spiele'!$H15-'alle Spiele'!$J15=0,'alle Spiele'!CZ15-'alle Spiele'!DA15=0)),Punktsystem!$B$6,0)))</f>
        <v>0</v>
      </c>
      <c r="DA15" s="222">
        <f>IF(CZ15=Punktsystem!$B$6,IF(AND(Punktsystem!$D$9&lt;&gt;"",'alle Spiele'!$H15-'alle Spiele'!$J15='alle Spiele'!CZ15-'alle Spiele'!DA15,'alle Spiele'!$H15&lt;&gt;'alle Spiele'!$J15),Punktsystem!$B$9,0)+IF(AND(Punktsystem!$D$11&lt;&gt;"",OR('alle Spiele'!$H15='alle Spiele'!CZ15,'alle Spiele'!$J15='alle Spiele'!DA15)),Punktsystem!$B$11,0)+IF(AND(Punktsystem!$D$10&lt;&gt;"",'alle Spiele'!$H15='alle Spiele'!$J15,'alle Spiele'!CZ15='alle Spiele'!DA15,ABS('alle Spiele'!$H15-'alle Spiele'!CZ15)=1),Punktsystem!$B$10,0),0)</f>
        <v>0</v>
      </c>
      <c r="DB15" s="223">
        <f>IF(CZ15=Punktsystem!$B$5,IF(AND(Punktsystem!$I$14&lt;&gt;"",'alle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C15" s="226">
        <f>IF(OR('alle Spiele'!DC15="",'alle Spiele'!DD15="",'alle Spiele'!$K15="x"),0,IF(AND('alle Spiele'!$H15='alle Spiele'!DC15,'alle Spiele'!$J15='alle Spiele'!DD15),Punktsystem!$B$5,IF(OR(AND('alle Spiele'!$H15-'alle Spiele'!$J15&lt;0,'alle Spiele'!DC15-'alle Spiele'!DD15&lt;0),AND('alle Spiele'!$H15-'alle Spiele'!$J15&gt;0,'alle Spiele'!DC15-'alle Spiele'!DD15&gt;0),AND('alle Spiele'!$H15-'alle Spiele'!$J15=0,'alle Spiele'!DC15-'alle Spiele'!DD15=0)),Punktsystem!$B$6,0)))</f>
        <v>0</v>
      </c>
      <c r="DD15" s="222">
        <f>IF(DC15=Punktsystem!$B$6,IF(AND(Punktsystem!$D$9&lt;&gt;"",'alle Spiele'!$H15-'alle Spiele'!$J15='alle Spiele'!DC15-'alle Spiele'!DD15,'alle Spiele'!$H15&lt;&gt;'alle Spiele'!$J15),Punktsystem!$B$9,0)+IF(AND(Punktsystem!$D$11&lt;&gt;"",OR('alle Spiele'!$H15='alle Spiele'!DC15,'alle Spiele'!$J15='alle Spiele'!DD15)),Punktsystem!$B$11,0)+IF(AND(Punktsystem!$D$10&lt;&gt;"",'alle Spiele'!$H15='alle Spiele'!$J15,'alle Spiele'!DC15='alle Spiele'!DD15,ABS('alle Spiele'!$H15-'alle Spiele'!DC15)=1),Punktsystem!$B$10,0),0)</f>
        <v>0</v>
      </c>
      <c r="DE15" s="223">
        <f>IF(DC15=Punktsystem!$B$5,IF(AND(Punktsystem!$I$14&lt;&gt;"",'alle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F15" s="226">
        <f>IF(OR('alle Spiele'!DF15="",'alle Spiele'!DG15="",'alle Spiele'!$K15="x"),0,IF(AND('alle Spiele'!$H15='alle Spiele'!DF15,'alle Spiele'!$J15='alle Spiele'!DG15),Punktsystem!$B$5,IF(OR(AND('alle Spiele'!$H15-'alle Spiele'!$J15&lt;0,'alle Spiele'!DF15-'alle Spiele'!DG15&lt;0),AND('alle Spiele'!$H15-'alle Spiele'!$J15&gt;0,'alle Spiele'!DF15-'alle Spiele'!DG15&gt;0),AND('alle Spiele'!$H15-'alle Spiele'!$J15=0,'alle Spiele'!DF15-'alle Spiele'!DG15=0)),Punktsystem!$B$6,0)))</f>
        <v>0</v>
      </c>
      <c r="DG15" s="222">
        <f>IF(DF15=Punktsystem!$B$6,IF(AND(Punktsystem!$D$9&lt;&gt;"",'alle Spiele'!$H15-'alle Spiele'!$J15='alle Spiele'!DF15-'alle Spiele'!DG15,'alle Spiele'!$H15&lt;&gt;'alle Spiele'!$J15),Punktsystem!$B$9,0)+IF(AND(Punktsystem!$D$11&lt;&gt;"",OR('alle Spiele'!$H15='alle Spiele'!DF15,'alle Spiele'!$J15='alle Spiele'!DG15)),Punktsystem!$B$11,0)+IF(AND(Punktsystem!$D$10&lt;&gt;"",'alle Spiele'!$H15='alle Spiele'!$J15,'alle Spiele'!DF15='alle Spiele'!DG15,ABS('alle Spiele'!$H15-'alle Spiele'!DF15)=1),Punktsystem!$B$10,0),0)</f>
        <v>0</v>
      </c>
      <c r="DH15" s="223">
        <f>IF(DF15=Punktsystem!$B$5,IF(AND(Punktsystem!$I$14&lt;&gt;"",'alle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I15" s="226">
        <f>IF(OR('alle Spiele'!DI15="",'alle Spiele'!DJ15="",'alle Spiele'!$K15="x"),0,IF(AND('alle Spiele'!$H15='alle Spiele'!DI15,'alle Spiele'!$J15='alle Spiele'!DJ15),Punktsystem!$B$5,IF(OR(AND('alle Spiele'!$H15-'alle Spiele'!$J15&lt;0,'alle Spiele'!DI15-'alle Spiele'!DJ15&lt;0),AND('alle Spiele'!$H15-'alle Spiele'!$J15&gt;0,'alle Spiele'!DI15-'alle Spiele'!DJ15&gt;0),AND('alle Spiele'!$H15-'alle Spiele'!$J15=0,'alle Spiele'!DI15-'alle Spiele'!DJ15=0)),Punktsystem!$B$6,0)))</f>
        <v>0</v>
      </c>
      <c r="DJ15" s="222">
        <f>IF(DI15=Punktsystem!$B$6,IF(AND(Punktsystem!$D$9&lt;&gt;"",'alle Spiele'!$H15-'alle Spiele'!$J15='alle Spiele'!DI15-'alle Spiele'!DJ15,'alle Spiele'!$H15&lt;&gt;'alle Spiele'!$J15),Punktsystem!$B$9,0)+IF(AND(Punktsystem!$D$11&lt;&gt;"",OR('alle Spiele'!$H15='alle Spiele'!DI15,'alle Spiele'!$J15='alle Spiele'!DJ15)),Punktsystem!$B$11,0)+IF(AND(Punktsystem!$D$10&lt;&gt;"",'alle Spiele'!$H15='alle Spiele'!$J15,'alle Spiele'!DI15='alle Spiele'!DJ15,ABS('alle Spiele'!$H15-'alle Spiele'!DI15)=1),Punktsystem!$B$10,0),0)</f>
        <v>0</v>
      </c>
      <c r="DK15" s="223">
        <f>IF(DI15=Punktsystem!$B$5,IF(AND(Punktsystem!$I$14&lt;&gt;"",'alle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L15" s="226">
        <f>IF(OR('alle Spiele'!DL15="",'alle Spiele'!DM15="",'alle Spiele'!$K15="x"),0,IF(AND('alle Spiele'!$H15='alle Spiele'!DL15,'alle Spiele'!$J15='alle Spiele'!DM15),Punktsystem!$B$5,IF(OR(AND('alle Spiele'!$H15-'alle Spiele'!$J15&lt;0,'alle Spiele'!DL15-'alle Spiele'!DM15&lt;0),AND('alle Spiele'!$H15-'alle Spiele'!$J15&gt;0,'alle Spiele'!DL15-'alle Spiele'!DM15&gt;0),AND('alle Spiele'!$H15-'alle Spiele'!$J15=0,'alle Spiele'!DL15-'alle Spiele'!DM15=0)),Punktsystem!$B$6,0)))</f>
        <v>0</v>
      </c>
      <c r="DM15" s="222">
        <f>IF(DL15=Punktsystem!$B$6,IF(AND(Punktsystem!$D$9&lt;&gt;"",'alle Spiele'!$H15-'alle Spiele'!$J15='alle Spiele'!DL15-'alle Spiele'!DM15,'alle Spiele'!$H15&lt;&gt;'alle Spiele'!$J15),Punktsystem!$B$9,0)+IF(AND(Punktsystem!$D$11&lt;&gt;"",OR('alle Spiele'!$H15='alle Spiele'!DL15,'alle Spiele'!$J15='alle Spiele'!DM15)),Punktsystem!$B$11,0)+IF(AND(Punktsystem!$D$10&lt;&gt;"",'alle Spiele'!$H15='alle Spiele'!$J15,'alle Spiele'!DL15='alle Spiele'!DM15,ABS('alle Spiele'!$H15-'alle Spiele'!DL15)=1),Punktsystem!$B$10,0),0)</f>
        <v>0</v>
      </c>
      <c r="DN15" s="223">
        <f>IF(DL15=Punktsystem!$B$5,IF(AND(Punktsystem!$I$14&lt;&gt;"",'alle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O15" s="226">
        <f>IF(OR('alle Spiele'!DO15="",'alle Spiele'!DP15="",'alle Spiele'!$K15="x"),0,IF(AND('alle Spiele'!$H15='alle Spiele'!DO15,'alle Spiele'!$J15='alle Spiele'!DP15),Punktsystem!$B$5,IF(OR(AND('alle Spiele'!$H15-'alle Spiele'!$J15&lt;0,'alle Spiele'!DO15-'alle Spiele'!DP15&lt;0),AND('alle Spiele'!$H15-'alle Spiele'!$J15&gt;0,'alle Spiele'!DO15-'alle Spiele'!DP15&gt;0),AND('alle Spiele'!$H15-'alle Spiele'!$J15=0,'alle Spiele'!DO15-'alle Spiele'!DP15=0)),Punktsystem!$B$6,0)))</f>
        <v>0</v>
      </c>
      <c r="DP15" s="222">
        <f>IF(DO15=Punktsystem!$B$6,IF(AND(Punktsystem!$D$9&lt;&gt;"",'alle Spiele'!$H15-'alle Spiele'!$J15='alle Spiele'!DO15-'alle Spiele'!DP15,'alle Spiele'!$H15&lt;&gt;'alle Spiele'!$J15),Punktsystem!$B$9,0)+IF(AND(Punktsystem!$D$11&lt;&gt;"",OR('alle Spiele'!$H15='alle Spiele'!DO15,'alle Spiele'!$J15='alle Spiele'!DP15)),Punktsystem!$B$11,0)+IF(AND(Punktsystem!$D$10&lt;&gt;"",'alle Spiele'!$H15='alle Spiele'!$J15,'alle Spiele'!DO15='alle Spiele'!DP15,ABS('alle Spiele'!$H15-'alle Spiele'!DO15)=1),Punktsystem!$B$10,0),0)</f>
        <v>0</v>
      </c>
      <c r="DQ15" s="223">
        <f>IF(DO15=Punktsystem!$B$5,IF(AND(Punktsystem!$I$14&lt;&gt;"",'alle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R15" s="226">
        <f>IF(OR('alle Spiele'!DR15="",'alle Spiele'!DS15="",'alle Spiele'!$K15="x"),0,IF(AND('alle Spiele'!$H15='alle Spiele'!DR15,'alle Spiele'!$J15='alle Spiele'!DS15),Punktsystem!$B$5,IF(OR(AND('alle Spiele'!$H15-'alle Spiele'!$J15&lt;0,'alle Spiele'!DR15-'alle Spiele'!DS15&lt;0),AND('alle Spiele'!$H15-'alle Spiele'!$J15&gt;0,'alle Spiele'!DR15-'alle Spiele'!DS15&gt;0),AND('alle Spiele'!$H15-'alle Spiele'!$J15=0,'alle Spiele'!DR15-'alle Spiele'!DS15=0)),Punktsystem!$B$6,0)))</f>
        <v>0</v>
      </c>
      <c r="DS15" s="222">
        <f>IF(DR15=Punktsystem!$B$6,IF(AND(Punktsystem!$D$9&lt;&gt;"",'alle Spiele'!$H15-'alle Spiele'!$J15='alle Spiele'!DR15-'alle Spiele'!DS15,'alle Spiele'!$H15&lt;&gt;'alle Spiele'!$J15),Punktsystem!$B$9,0)+IF(AND(Punktsystem!$D$11&lt;&gt;"",OR('alle Spiele'!$H15='alle Spiele'!DR15,'alle Spiele'!$J15='alle Spiele'!DS15)),Punktsystem!$B$11,0)+IF(AND(Punktsystem!$D$10&lt;&gt;"",'alle Spiele'!$H15='alle Spiele'!$J15,'alle Spiele'!DR15='alle Spiele'!DS15,ABS('alle Spiele'!$H15-'alle Spiele'!DR15)=1),Punktsystem!$B$10,0),0)</f>
        <v>0</v>
      </c>
      <c r="DT15" s="223">
        <f>IF(DR15=Punktsystem!$B$5,IF(AND(Punktsystem!$I$14&lt;&gt;"",'alle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U15" s="226">
        <f>IF(OR('alle Spiele'!DU15="",'alle Spiele'!DV15="",'alle Spiele'!$K15="x"),0,IF(AND('alle Spiele'!$H15='alle Spiele'!DU15,'alle Spiele'!$J15='alle Spiele'!DV15),Punktsystem!$B$5,IF(OR(AND('alle Spiele'!$H15-'alle Spiele'!$J15&lt;0,'alle Spiele'!DU15-'alle Spiele'!DV15&lt;0),AND('alle Spiele'!$H15-'alle Spiele'!$J15&gt;0,'alle Spiele'!DU15-'alle Spiele'!DV15&gt;0),AND('alle Spiele'!$H15-'alle Spiele'!$J15=0,'alle Spiele'!DU15-'alle Spiele'!DV15=0)),Punktsystem!$B$6,0)))</f>
        <v>0</v>
      </c>
      <c r="DV15" s="222">
        <f>IF(DU15=Punktsystem!$B$6,IF(AND(Punktsystem!$D$9&lt;&gt;"",'alle Spiele'!$H15-'alle Spiele'!$J15='alle Spiele'!DU15-'alle Spiele'!DV15,'alle Spiele'!$H15&lt;&gt;'alle Spiele'!$J15),Punktsystem!$B$9,0)+IF(AND(Punktsystem!$D$11&lt;&gt;"",OR('alle Spiele'!$H15='alle Spiele'!DU15,'alle Spiele'!$J15='alle Spiele'!DV15)),Punktsystem!$B$11,0)+IF(AND(Punktsystem!$D$10&lt;&gt;"",'alle Spiele'!$H15='alle Spiele'!$J15,'alle Spiele'!DU15='alle Spiele'!DV15,ABS('alle Spiele'!$H15-'alle Spiele'!DU15)=1),Punktsystem!$B$10,0),0)</f>
        <v>0</v>
      </c>
      <c r="DW15" s="223">
        <f>IF(DU15=Punktsystem!$B$5,IF(AND(Punktsystem!$I$14&lt;&gt;"",'alle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X15" s="226">
        <f>IF(OR('alle Spiele'!DX15="",'alle Spiele'!DY15="",'alle Spiele'!$K15="x"),0,IF(AND('alle Spiele'!$H15='alle Spiele'!DX15,'alle Spiele'!$J15='alle Spiele'!DY15),Punktsystem!$B$5,IF(OR(AND('alle Spiele'!$H15-'alle Spiele'!$J15&lt;0,'alle Spiele'!DX15-'alle Spiele'!DY15&lt;0),AND('alle Spiele'!$H15-'alle Spiele'!$J15&gt;0,'alle Spiele'!DX15-'alle Spiele'!DY15&gt;0),AND('alle Spiele'!$H15-'alle Spiele'!$J15=0,'alle Spiele'!DX15-'alle Spiele'!DY15=0)),Punktsystem!$B$6,0)))</f>
        <v>0</v>
      </c>
      <c r="DY15" s="222">
        <f>IF(DX15=Punktsystem!$B$6,IF(AND(Punktsystem!$D$9&lt;&gt;"",'alle Spiele'!$H15-'alle Spiele'!$J15='alle Spiele'!DX15-'alle Spiele'!DY15,'alle Spiele'!$H15&lt;&gt;'alle Spiele'!$J15),Punktsystem!$B$9,0)+IF(AND(Punktsystem!$D$11&lt;&gt;"",OR('alle Spiele'!$H15='alle Spiele'!DX15,'alle Spiele'!$J15='alle Spiele'!DY15)),Punktsystem!$B$11,0)+IF(AND(Punktsystem!$D$10&lt;&gt;"",'alle Spiele'!$H15='alle Spiele'!$J15,'alle Spiele'!DX15='alle Spiele'!DY15,ABS('alle Spiele'!$H15-'alle Spiele'!DX15)=1),Punktsystem!$B$10,0),0)</f>
        <v>0</v>
      </c>
      <c r="DZ15" s="223">
        <f>IF(DX15=Punktsystem!$B$5,IF(AND(Punktsystem!$I$14&lt;&gt;"",'alle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A15" s="226">
        <f>IF(OR('alle Spiele'!EA15="",'alle Spiele'!EB15="",'alle Spiele'!$K15="x"),0,IF(AND('alle Spiele'!$H15='alle Spiele'!EA15,'alle Spiele'!$J15='alle Spiele'!EB15),Punktsystem!$B$5,IF(OR(AND('alle Spiele'!$H15-'alle Spiele'!$J15&lt;0,'alle Spiele'!EA15-'alle Spiele'!EB15&lt;0),AND('alle Spiele'!$H15-'alle Spiele'!$J15&gt;0,'alle Spiele'!EA15-'alle Spiele'!EB15&gt;0),AND('alle Spiele'!$H15-'alle Spiele'!$J15=0,'alle Spiele'!EA15-'alle Spiele'!EB15=0)),Punktsystem!$B$6,0)))</f>
        <v>0</v>
      </c>
      <c r="EB15" s="222">
        <f>IF(EA15=Punktsystem!$B$6,IF(AND(Punktsystem!$D$9&lt;&gt;"",'alle Spiele'!$H15-'alle Spiele'!$J15='alle Spiele'!EA15-'alle Spiele'!EB15,'alle Spiele'!$H15&lt;&gt;'alle Spiele'!$J15),Punktsystem!$B$9,0)+IF(AND(Punktsystem!$D$11&lt;&gt;"",OR('alle Spiele'!$H15='alle Spiele'!EA15,'alle Spiele'!$J15='alle Spiele'!EB15)),Punktsystem!$B$11,0)+IF(AND(Punktsystem!$D$10&lt;&gt;"",'alle Spiele'!$H15='alle Spiele'!$J15,'alle Spiele'!EA15='alle Spiele'!EB15,ABS('alle Spiele'!$H15-'alle Spiele'!EA15)=1),Punktsystem!$B$10,0),0)</f>
        <v>0</v>
      </c>
      <c r="EC15" s="223">
        <f>IF(EA15=Punktsystem!$B$5,IF(AND(Punktsystem!$I$14&lt;&gt;"",'alle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D15" s="226">
        <f>IF(OR('alle Spiele'!ED15="",'alle Spiele'!EE15="",'alle Spiele'!$K15="x"),0,IF(AND('alle Spiele'!$H15='alle Spiele'!ED15,'alle Spiele'!$J15='alle Spiele'!EE15),Punktsystem!$B$5,IF(OR(AND('alle Spiele'!$H15-'alle Spiele'!$J15&lt;0,'alle Spiele'!ED15-'alle Spiele'!EE15&lt;0),AND('alle Spiele'!$H15-'alle Spiele'!$J15&gt;0,'alle Spiele'!ED15-'alle Spiele'!EE15&gt;0),AND('alle Spiele'!$H15-'alle Spiele'!$J15=0,'alle Spiele'!ED15-'alle Spiele'!EE15=0)),Punktsystem!$B$6,0)))</f>
        <v>0</v>
      </c>
      <c r="EE15" s="222">
        <f>IF(ED15=Punktsystem!$B$6,IF(AND(Punktsystem!$D$9&lt;&gt;"",'alle Spiele'!$H15-'alle Spiele'!$J15='alle Spiele'!ED15-'alle Spiele'!EE15,'alle Spiele'!$H15&lt;&gt;'alle Spiele'!$J15),Punktsystem!$B$9,0)+IF(AND(Punktsystem!$D$11&lt;&gt;"",OR('alle Spiele'!$H15='alle Spiele'!ED15,'alle Spiele'!$J15='alle Spiele'!EE15)),Punktsystem!$B$11,0)+IF(AND(Punktsystem!$D$10&lt;&gt;"",'alle Spiele'!$H15='alle Spiele'!$J15,'alle Spiele'!ED15='alle Spiele'!EE15,ABS('alle Spiele'!$H15-'alle Spiele'!ED15)=1),Punktsystem!$B$10,0),0)</f>
        <v>0</v>
      </c>
      <c r="EF15" s="223">
        <f>IF(ED15=Punktsystem!$B$5,IF(AND(Punktsystem!$I$14&lt;&gt;"",'alle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G15" s="226">
        <f>IF(OR('alle Spiele'!EG15="",'alle Spiele'!EH15="",'alle Spiele'!$K15="x"),0,IF(AND('alle Spiele'!$H15='alle Spiele'!EG15,'alle Spiele'!$J15='alle Spiele'!EH15),Punktsystem!$B$5,IF(OR(AND('alle Spiele'!$H15-'alle Spiele'!$J15&lt;0,'alle Spiele'!EG15-'alle Spiele'!EH15&lt;0),AND('alle Spiele'!$H15-'alle Spiele'!$J15&gt;0,'alle Spiele'!EG15-'alle Spiele'!EH15&gt;0),AND('alle Spiele'!$H15-'alle Spiele'!$J15=0,'alle Spiele'!EG15-'alle Spiele'!EH15=0)),Punktsystem!$B$6,0)))</f>
        <v>0</v>
      </c>
      <c r="EH15" s="222">
        <f>IF(EG15=Punktsystem!$B$6,IF(AND(Punktsystem!$D$9&lt;&gt;"",'alle Spiele'!$H15-'alle Spiele'!$J15='alle Spiele'!EG15-'alle Spiele'!EH15,'alle Spiele'!$H15&lt;&gt;'alle Spiele'!$J15),Punktsystem!$B$9,0)+IF(AND(Punktsystem!$D$11&lt;&gt;"",OR('alle Spiele'!$H15='alle Spiele'!EG15,'alle Spiele'!$J15='alle Spiele'!EH15)),Punktsystem!$B$11,0)+IF(AND(Punktsystem!$D$10&lt;&gt;"",'alle Spiele'!$H15='alle Spiele'!$J15,'alle Spiele'!EG15='alle Spiele'!EH15,ABS('alle Spiele'!$H15-'alle Spiele'!EG15)=1),Punktsystem!$B$10,0),0)</f>
        <v>0</v>
      </c>
      <c r="EI15" s="223">
        <f>IF(EG15=Punktsystem!$B$5,IF(AND(Punktsystem!$I$14&lt;&gt;"",'alle Spiele'!$H15+'alle Spiele'!$J15&gt;Punktsystem!$D$14),('alle Spiele'!$H15+'alle Spiele'!$J15-Punktsystem!$D$14)*Punktsystem!$F$14,0)+IF(AND(Punktsystem!$I$15&lt;&gt;"",ABS('alle Spiele'!$H15-'alle Spiele'!$J15)&gt;Punktsystem!$D$15),(ABS('alle Spiele'!$H15-'alle Spiele'!$J15)-Punktsystem!$D$15)*Punktsystem!$F$15,0),0)</f>
        <v>0</v>
      </c>
    </row>
    <row r="16" spans="1:139">
      <c r="A16"/>
      <c r="B16"/>
      <c r="C16"/>
      <c r="D16"/>
      <c r="E16"/>
      <c r="F16"/>
      <c r="G16"/>
      <c r="H16"/>
      <c r="J16"/>
      <c r="K16"/>
      <c r="L16"/>
      <c r="M16"/>
      <c r="N16"/>
      <c r="O16"/>
      <c r="P16"/>
      <c r="Q16"/>
      <c r="T16" s="226">
        <f>IF(OR('alle Spiele'!T16="",'alle Spiele'!U16="",'alle Spiele'!$K16="x"),0,IF(AND('alle Spiele'!$H16='alle Spiele'!T16,'alle Spiele'!$J16='alle Spiele'!U16),Punktsystem!$B$5,IF(OR(AND('alle Spiele'!$H16-'alle Spiele'!$J16&lt;0,'alle Spiele'!T16-'alle Spiele'!U16&lt;0),AND('alle Spiele'!$H16-'alle Spiele'!$J16&gt;0,'alle Spiele'!T16-'alle Spiele'!U16&gt;0),AND('alle Spiele'!$H16-'alle Spiele'!$J16=0,'alle Spiele'!T16-'alle Spiele'!U16=0)),Punktsystem!$B$6,0)))</f>
        <v>1</v>
      </c>
      <c r="U16" s="222">
        <f>IF(T16=Punktsystem!$B$6,IF(AND(Punktsystem!$D$9&lt;&gt;"",'alle Spiele'!$H16-'alle Spiele'!$J16='alle Spiele'!T16-'alle Spiele'!U16,'alle Spiele'!$H16&lt;&gt;'alle Spiele'!$J16),Punktsystem!$B$9,0)+IF(AND(Punktsystem!$D$11&lt;&gt;"",OR('alle Spiele'!$H16='alle Spiele'!T16,'alle Spiele'!$J16='alle Spiele'!U16)),Punktsystem!$B$11,0)+IF(AND(Punktsystem!$D$10&lt;&gt;"",'alle Spiele'!$H16='alle Spiele'!$J16,'alle Spiele'!T16='alle Spiele'!U16,ABS('alle Spiele'!$H16-'alle Spiele'!T16)=1),Punktsystem!$B$10,0),0)</f>
        <v>0.5</v>
      </c>
      <c r="V16" s="223">
        <f>IF(T16=Punktsystem!$B$5,IF(AND(Punktsystem!$I$14&lt;&gt;"",'alle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W16" s="226">
        <f>IF(OR('alle Spiele'!W16="",'alle Spiele'!X16="",'alle Spiele'!$K16="x"),0,IF(AND('alle Spiele'!$H16='alle Spiele'!W16,'alle Spiele'!$J16='alle Spiele'!X16),Punktsystem!$B$5,IF(OR(AND('alle Spiele'!$H16-'alle Spiele'!$J16&lt;0,'alle Spiele'!W16-'alle Spiele'!X16&lt;0),AND('alle Spiele'!$H16-'alle Spiele'!$J16&gt;0,'alle Spiele'!W16-'alle Spiele'!X16&gt;0),AND('alle Spiele'!$H16-'alle Spiele'!$J16=0,'alle Spiele'!W16-'alle Spiele'!X16=0)),Punktsystem!$B$6,0)))</f>
        <v>0</v>
      </c>
      <c r="X16" s="222">
        <f>IF(W16=Punktsystem!$B$6,IF(AND(Punktsystem!$D$9&lt;&gt;"",'alle Spiele'!$H16-'alle Spiele'!$J16='alle Spiele'!W16-'alle Spiele'!X16,'alle Spiele'!$H16&lt;&gt;'alle Spiele'!$J16),Punktsystem!$B$9,0)+IF(AND(Punktsystem!$D$11&lt;&gt;"",OR('alle Spiele'!$H16='alle Spiele'!W16,'alle Spiele'!$J16='alle Spiele'!X16)),Punktsystem!$B$11,0)+IF(AND(Punktsystem!$D$10&lt;&gt;"",'alle Spiele'!$H16='alle Spiele'!$J16,'alle Spiele'!W16='alle Spiele'!X16,ABS('alle Spiele'!$H16-'alle Spiele'!W16)=1),Punktsystem!$B$10,0),0)</f>
        <v>0</v>
      </c>
      <c r="Y16" s="223">
        <f>IF(W16=Punktsystem!$B$5,IF(AND(Punktsystem!$I$14&lt;&gt;"",'alle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Z16" s="226">
        <f>IF(OR('alle Spiele'!Z16="",'alle Spiele'!AA16="",'alle Spiele'!$K16="x"),0,IF(AND('alle Spiele'!$H16='alle Spiele'!Z16,'alle Spiele'!$J16='alle Spiele'!AA16),Punktsystem!$B$5,IF(OR(AND('alle Spiele'!$H16-'alle Spiele'!$J16&lt;0,'alle Spiele'!Z16-'alle Spiele'!AA16&lt;0),AND('alle Spiele'!$H16-'alle Spiele'!$J16&gt;0,'alle Spiele'!Z16-'alle Spiele'!AA16&gt;0),AND('alle Spiele'!$H16-'alle Spiele'!$J16=0,'alle Spiele'!Z16-'alle Spiele'!AA16=0)),Punktsystem!$B$6,0)))</f>
        <v>0</v>
      </c>
      <c r="AA16" s="222">
        <f>IF(Z16=Punktsystem!$B$6,IF(AND(Punktsystem!$D$9&lt;&gt;"",'alle Spiele'!$H16-'alle Spiele'!$J16='alle Spiele'!Z16-'alle Spiele'!AA16,'alle Spiele'!$H16&lt;&gt;'alle Spiele'!$J16),Punktsystem!$B$9,0)+IF(AND(Punktsystem!$D$11&lt;&gt;"",OR('alle Spiele'!$H16='alle Spiele'!Z16,'alle Spiele'!$J16='alle Spiele'!AA16)),Punktsystem!$B$11,0)+IF(AND(Punktsystem!$D$10&lt;&gt;"",'alle Spiele'!$H16='alle Spiele'!$J16,'alle Spiele'!Z16='alle Spiele'!AA16,ABS('alle Spiele'!$H16-'alle Spiele'!Z16)=1),Punktsystem!$B$10,0),0)</f>
        <v>0</v>
      </c>
      <c r="AB16" s="223">
        <f>IF(Z16=Punktsystem!$B$5,IF(AND(Punktsystem!$I$14&lt;&gt;"",'alle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C16" s="226">
        <f>IF(OR('alle Spiele'!AC16="",'alle Spiele'!AD16="",'alle Spiele'!$K16="x"),0,IF(AND('alle Spiele'!$H16='alle Spiele'!AC16,'alle Spiele'!$J16='alle Spiele'!AD16),Punktsystem!$B$5,IF(OR(AND('alle Spiele'!$H16-'alle Spiele'!$J16&lt;0,'alle Spiele'!AC16-'alle Spiele'!AD16&lt;0),AND('alle Spiele'!$H16-'alle Spiele'!$J16&gt;0,'alle Spiele'!AC16-'alle Spiele'!AD16&gt;0),AND('alle Spiele'!$H16-'alle Spiele'!$J16=0,'alle Spiele'!AC16-'alle Spiele'!AD16=0)),Punktsystem!$B$6,0)))</f>
        <v>0</v>
      </c>
      <c r="AD16" s="222">
        <f>IF(AC16=Punktsystem!$B$6,IF(AND(Punktsystem!$D$9&lt;&gt;"",'alle Spiele'!$H16-'alle Spiele'!$J16='alle Spiele'!AC16-'alle Spiele'!AD16,'alle Spiele'!$H16&lt;&gt;'alle Spiele'!$J16),Punktsystem!$B$9,0)+IF(AND(Punktsystem!$D$11&lt;&gt;"",OR('alle Spiele'!$H16='alle Spiele'!AC16,'alle Spiele'!$J16='alle Spiele'!AD16)),Punktsystem!$B$11,0)+IF(AND(Punktsystem!$D$10&lt;&gt;"",'alle Spiele'!$H16='alle Spiele'!$J16,'alle Spiele'!AC16='alle Spiele'!AD16,ABS('alle Spiele'!$H16-'alle Spiele'!AC16)=1),Punktsystem!$B$10,0),0)</f>
        <v>0</v>
      </c>
      <c r="AE16" s="223">
        <f>IF(AC16=Punktsystem!$B$5,IF(AND(Punktsystem!$I$14&lt;&gt;"",'alle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F16" s="226">
        <f>IF(OR('alle Spiele'!AF16="",'alle Spiele'!AG16="",'alle Spiele'!$K16="x"),0,IF(AND('alle Spiele'!$H16='alle Spiele'!AF16,'alle Spiele'!$J16='alle Spiele'!AG16),Punktsystem!$B$5,IF(OR(AND('alle Spiele'!$H16-'alle Spiele'!$J16&lt;0,'alle Spiele'!AF16-'alle Spiele'!AG16&lt;0),AND('alle Spiele'!$H16-'alle Spiele'!$J16&gt;0,'alle Spiele'!AF16-'alle Spiele'!AG16&gt;0),AND('alle Spiele'!$H16-'alle Spiele'!$J16=0,'alle Spiele'!AF16-'alle Spiele'!AG16=0)),Punktsystem!$B$6,0)))</f>
        <v>0</v>
      </c>
      <c r="AG16" s="222">
        <f>IF(AF16=Punktsystem!$B$6,IF(AND(Punktsystem!$D$9&lt;&gt;"",'alle Spiele'!$H16-'alle Spiele'!$J16='alle Spiele'!AF16-'alle Spiele'!AG16,'alle Spiele'!$H16&lt;&gt;'alle Spiele'!$J16),Punktsystem!$B$9,0)+IF(AND(Punktsystem!$D$11&lt;&gt;"",OR('alle Spiele'!$H16='alle Spiele'!AF16,'alle Spiele'!$J16='alle Spiele'!AG16)),Punktsystem!$B$11,0)+IF(AND(Punktsystem!$D$10&lt;&gt;"",'alle Spiele'!$H16='alle Spiele'!$J16,'alle Spiele'!AF16='alle Spiele'!AG16,ABS('alle Spiele'!$H16-'alle Spiele'!AF16)=1),Punktsystem!$B$10,0),0)</f>
        <v>0</v>
      </c>
      <c r="AH16" s="223">
        <f>IF(AF16=Punktsystem!$B$5,IF(AND(Punktsystem!$I$14&lt;&gt;"",'alle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I16" s="226">
        <f>IF(OR('alle Spiele'!AI16="",'alle Spiele'!AJ16="",'alle Spiele'!$K16="x"),0,IF(AND('alle Spiele'!$H16='alle Spiele'!AI16,'alle Spiele'!$J16='alle Spiele'!AJ16),Punktsystem!$B$5,IF(OR(AND('alle Spiele'!$H16-'alle Spiele'!$J16&lt;0,'alle Spiele'!AI16-'alle Spiele'!AJ16&lt;0),AND('alle Spiele'!$H16-'alle Spiele'!$J16&gt;0,'alle Spiele'!AI16-'alle Spiele'!AJ16&gt;0),AND('alle Spiele'!$H16-'alle Spiele'!$J16=0,'alle Spiele'!AI16-'alle Spiele'!AJ16=0)),Punktsystem!$B$6,0)))</f>
        <v>0</v>
      </c>
      <c r="AJ16" s="222">
        <f>IF(AI16=Punktsystem!$B$6,IF(AND(Punktsystem!$D$9&lt;&gt;"",'alle Spiele'!$H16-'alle Spiele'!$J16='alle Spiele'!AI16-'alle Spiele'!AJ16,'alle Spiele'!$H16&lt;&gt;'alle Spiele'!$J16),Punktsystem!$B$9,0)+IF(AND(Punktsystem!$D$11&lt;&gt;"",OR('alle Spiele'!$H16='alle Spiele'!AI16,'alle Spiele'!$J16='alle Spiele'!AJ16)),Punktsystem!$B$11,0)+IF(AND(Punktsystem!$D$10&lt;&gt;"",'alle Spiele'!$H16='alle Spiele'!$J16,'alle Spiele'!AI16='alle Spiele'!AJ16,ABS('alle Spiele'!$H16-'alle Spiele'!AI16)=1),Punktsystem!$B$10,0),0)</f>
        <v>0</v>
      </c>
      <c r="AK16" s="223">
        <f>IF(AI16=Punktsystem!$B$5,IF(AND(Punktsystem!$I$14&lt;&gt;"",'alle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L16" s="226">
        <f>IF(OR('alle Spiele'!AL16="",'alle Spiele'!AM16="",'alle Spiele'!$K16="x"),0,IF(AND('alle Spiele'!$H16='alle Spiele'!AL16,'alle Spiele'!$J16='alle Spiele'!AM16),Punktsystem!$B$5,IF(OR(AND('alle Spiele'!$H16-'alle Spiele'!$J16&lt;0,'alle Spiele'!AL16-'alle Spiele'!AM16&lt;0),AND('alle Spiele'!$H16-'alle Spiele'!$J16&gt;0,'alle Spiele'!AL16-'alle Spiele'!AM16&gt;0),AND('alle Spiele'!$H16-'alle Spiele'!$J16=0,'alle Spiele'!AL16-'alle Spiele'!AM16=0)),Punktsystem!$B$6,0)))</f>
        <v>0</v>
      </c>
      <c r="AM16" s="222">
        <f>IF(AL16=Punktsystem!$B$6,IF(AND(Punktsystem!$D$9&lt;&gt;"",'alle Spiele'!$H16-'alle Spiele'!$J16='alle Spiele'!AL16-'alle Spiele'!AM16,'alle Spiele'!$H16&lt;&gt;'alle Spiele'!$J16),Punktsystem!$B$9,0)+IF(AND(Punktsystem!$D$11&lt;&gt;"",OR('alle Spiele'!$H16='alle Spiele'!AL16,'alle Spiele'!$J16='alle Spiele'!AM16)),Punktsystem!$B$11,0)+IF(AND(Punktsystem!$D$10&lt;&gt;"",'alle Spiele'!$H16='alle Spiele'!$J16,'alle Spiele'!AL16='alle Spiele'!AM16,ABS('alle Spiele'!$H16-'alle Spiele'!AL16)=1),Punktsystem!$B$10,0),0)</f>
        <v>0</v>
      </c>
      <c r="AN16" s="223">
        <f>IF(AL16=Punktsystem!$B$5,IF(AND(Punktsystem!$I$14&lt;&gt;"",'alle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O16" s="226">
        <f>IF(OR('alle Spiele'!AO16="",'alle Spiele'!AP16="",'alle Spiele'!$K16="x"),0,IF(AND('alle Spiele'!$H16='alle Spiele'!AO16,'alle Spiele'!$J16='alle Spiele'!AP16),Punktsystem!$B$5,IF(OR(AND('alle Spiele'!$H16-'alle Spiele'!$J16&lt;0,'alle Spiele'!AO16-'alle Spiele'!AP16&lt;0),AND('alle Spiele'!$H16-'alle Spiele'!$J16&gt;0,'alle Spiele'!AO16-'alle Spiele'!AP16&gt;0),AND('alle Spiele'!$H16-'alle Spiele'!$J16=0,'alle Spiele'!AO16-'alle Spiele'!AP16=0)),Punktsystem!$B$6,0)))</f>
        <v>0</v>
      </c>
      <c r="AP16" s="222">
        <f>IF(AO16=Punktsystem!$B$6,IF(AND(Punktsystem!$D$9&lt;&gt;"",'alle Spiele'!$H16-'alle Spiele'!$J16='alle Spiele'!AO16-'alle Spiele'!AP16,'alle Spiele'!$H16&lt;&gt;'alle Spiele'!$J16),Punktsystem!$B$9,0)+IF(AND(Punktsystem!$D$11&lt;&gt;"",OR('alle Spiele'!$H16='alle Spiele'!AO16,'alle Spiele'!$J16='alle Spiele'!AP16)),Punktsystem!$B$11,0)+IF(AND(Punktsystem!$D$10&lt;&gt;"",'alle Spiele'!$H16='alle Spiele'!$J16,'alle Spiele'!AO16='alle Spiele'!AP16,ABS('alle Spiele'!$H16-'alle Spiele'!AO16)=1),Punktsystem!$B$10,0),0)</f>
        <v>0</v>
      </c>
      <c r="AQ16" s="223">
        <f>IF(AO16=Punktsystem!$B$5,IF(AND(Punktsystem!$I$14&lt;&gt;"",'alle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R16" s="226">
        <f>IF(OR('alle Spiele'!AR16="",'alle Spiele'!AS16="",'alle Spiele'!$K16="x"),0,IF(AND('alle Spiele'!$H16='alle Spiele'!AR16,'alle Spiele'!$J16='alle Spiele'!AS16),Punktsystem!$B$5,IF(OR(AND('alle Spiele'!$H16-'alle Spiele'!$J16&lt;0,'alle Spiele'!AR16-'alle Spiele'!AS16&lt;0),AND('alle Spiele'!$H16-'alle Spiele'!$J16&gt;0,'alle Spiele'!AR16-'alle Spiele'!AS16&gt;0),AND('alle Spiele'!$H16-'alle Spiele'!$J16=0,'alle Spiele'!AR16-'alle Spiele'!AS16=0)),Punktsystem!$B$6,0)))</f>
        <v>0</v>
      </c>
      <c r="AS16" s="222">
        <f>IF(AR16=Punktsystem!$B$6,IF(AND(Punktsystem!$D$9&lt;&gt;"",'alle Spiele'!$H16-'alle Spiele'!$J16='alle Spiele'!AR16-'alle Spiele'!AS16,'alle Spiele'!$H16&lt;&gt;'alle Spiele'!$J16),Punktsystem!$B$9,0)+IF(AND(Punktsystem!$D$11&lt;&gt;"",OR('alle Spiele'!$H16='alle Spiele'!AR16,'alle Spiele'!$J16='alle Spiele'!AS16)),Punktsystem!$B$11,0)+IF(AND(Punktsystem!$D$10&lt;&gt;"",'alle Spiele'!$H16='alle Spiele'!$J16,'alle Spiele'!AR16='alle Spiele'!AS16,ABS('alle Spiele'!$H16-'alle Spiele'!AR16)=1),Punktsystem!$B$10,0),0)</f>
        <v>0</v>
      </c>
      <c r="AT16" s="223">
        <f>IF(AR16=Punktsystem!$B$5,IF(AND(Punktsystem!$I$14&lt;&gt;"",'alle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U16" s="226">
        <f>IF(OR('alle Spiele'!AU16="",'alle Spiele'!AV16="",'alle Spiele'!$K16="x"),0,IF(AND('alle Spiele'!$H16='alle Spiele'!AU16,'alle Spiele'!$J16='alle Spiele'!AV16),Punktsystem!$B$5,IF(OR(AND('alle Spiele'!$H16-'alle Spiele'!$J16&lt;0,'alle Spiele'!AU16-'alle Spiele'!AV16&lt;0),AND('alle Spiele'!$H16-'alle Spiele'!$J16&gt;0,'alle Spiele'!AU16-'alle Spiele'!AV16&gt;0),AND('alle Spiele'!$H16-'alle Spiele'!$J16=0,'alle Spiele'!AU16-'alle Spiele'!AV16=0)),Punktsystem!$B$6,0)))</f>
        <v>0</v>
      </c>
      <c r="AV16" s="222">
        <f>IF(AU16=Punktsystem!$B$6,IF(AND(Punktsystem!$D$9&lt;&gt;"",'alle Spiele'!$H16-'alle Spiele'!$J16='alle Spiele'!AU16-'alle Spiele'!AV16,'alle Spiele'!$H16&lt;&gt;'alle Spiele'!$J16),Punktsystem!$B$9,0)+IF(AND(Punktsystem!$D$11&lt;&gt;"",OR('alle Spiele'!$H16='alle Spiele'!AU16,'alle Spiele'!$J16='alle Spiele'!AV16)),Punktsystem!$B$11,0)+IF(AND(Punktsystem!$D$10&lt;&gt;"",'alle Spiele'!$H16='alle Spiele'!$J16,'alle Spiele'!AU16='alle Spiele'!AV16,ABS('alle Spiele'!$H16-'alle Spiele'!AU16)=1),Punktsystem!$B$10,0),0)</f>
        <v>0</v>
      </c>
      <c r="AW16" s="223">
        <f>IF(AU16=Punktsystem!$B$5,IF(AND(Punktsystem!$I$14&lt;&gt;"",'alle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X16" s="226">
        <f>IF(OR('alle Spiele'!AX16="",'alle Spiele'!AY16="",'alle Spiele'!$K16="x"),0,IF(AND('alle Spiele'!$H16='alle Spiele'!AX16,'alle Spiele'!$J16='alle Spiele'!AY16),Punktsystem!$B$5,IF(OR(AND('alle Spiele'!$H16-'alle Spiele'!$J16&lt;0,'alle Spiele'!AX16-'alle Spiele'!AY16&lt;0),AND('alle Spiele'!$H16-'alle Spiele'!$J16&gt;0,'alle Spiele'!AX16-'alle Spiele'!AY16&gt;0),AND('alle Spiele'!$H16-'alle Spiele'!$J16=0,'alle Spiele'!AX16-'alle Spiele'!AY16=0)),Punktsystem!$B$6,0)))</f>
        <v>0</v>
      </c>
      <c r="AY16" s="222">
        <f>IF(AX16=Punktsystem!$B$6,IF(AND(Punktsystem!$D$9&lt;&gt;"",'alle Spiele'!$H16-'alle Spiele'!$J16='alle Spiele'!AX16-'alle Spiele'!AY16,'alle Spiele'!$H16&lt;&gt;'alle Spiele'!$J16),Punktsystem!$B$9,0)+IF(AND(Punktsystem!$D$11&lt;&gt;"",OR('alle Spiele'!$H16='alle Spiele'!AX16,'alle Spiele'!$J16='alle Spiele'!AY16)),Punktsystem!$B$11,0)+IF(AND(Punktsystem!$D$10&lt;&gt;"",'alle Spiele'!$H16='alle Spiele'!$J16,'alle Spiele'!AX16='alle Spiele'!AY16,ABS('alle Spiele'!$H16-'alle Spiele'!AX16)=1),Punktsystem!$B$10,0),0)</f>
        <v>0</v>
      </c>
      <c r="AZ16" s="223">
        <f>IF(AX16=Punktsystem!$B$5,IF(AND(Punktsystem!$I$14&lt;&gt;"",'alle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A16" s="226">
        <f>IF(OR('alle Spiele'!BA16="",'alle Spiele'!BB16="",'alle Spiele'!$K16="x"),0,IF(AND('alle Spiele'!$H16='alle Spiele'!BA16,'alle Spiele'!$J16='alle Spiele'!BB16),Punktsystem!$B$5,IF(OR(AND('alle Spiele'!$H16-'alle Spiele'!$J16&lt;0,'alle Spiele'!BA16-'alle Spiele'!BB16&lt;0),AND('alle Spiele'!$H16-'alle Spiele'!$J16&gt;0,'alle Spiele'!BA16-'alle Spiele'!BB16&gt;0),AND('alle Spiele'!$H16-'alle Spiele'!$J16=0,'alle Spiele'!BA16-'alle Spiele'!BB16=0)),Punktsystem!$B$6,0)))</f>
        <v>0</v>
      </c>
      <c r="BB16" s="222">
        <f>IF(BA16=Punktsystem!$B$6,IF(AND(Punktsystem!$D$9&lt;&gt;"",'alle Spiele'!$H16-'alle Spiele'!$J16='alle Spiele'!BA16-'alle Spiele'!BB16,'alle Spiele'!$H16&lt;&gt;'alle Spiele'!$J16),Punktsystem!$B$9,0)+IF(AND(Punktsystem!$D$11&lt;&gt;"",OR('alle Spiele'!$H16='alle Spiele'!BA16,'alle Spiele'!$J16='alle Spiele'!BB16)),Punktsystem!$B$11,0)+IF(AND(Punktsystem!$D$10&lt;&gt;"",'alle Spiele'!$H16='alle Spiele'!$J16,'alle Spiele'!BA16='alle Spiele'!BB16,ABS('alle Spiele'!$H16-'alle Spiele'!BA16)=1),Punktsystem!$B$10,0),0)</f>
        <v>0</v>
      </c>
      <c r="BC16" s="223">
        <f>IF(BA16=Punktsystem!$B$5,IF(AND(Punktsystem!$I$14&lt;&gt;"",'alle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D16" s="226">
        <f>IF(OR('alle Spiele'!BD16="",'alle Spiele'!BE16="",'alle Spiele'!$K16="x"),0,IF(AND('alle Spiele'!$H16='alle Spiele'!BD16,'alle Spiele'!$J16='alle Spiele'!BE16),Punktsystem!$B$5,IF(OR(AND('alle Spiele'!$H16-'alle Spiele'!$J16&lt;0,'alle Spiele'!BD16-'alle Spiele'!BE16&lt;0),AND('alle Spiele'!$H16-'alle Spiele'!$J16&gt;0,'alle Spiele'!BD16-'alle Spiele'!BE16&gt;0),AND('alle Spiele'!$H16-'alle Spiele'!$J16=0,'alle Spiele'!BD16-'alle Spiele'!BE16=0)),Punktsystem!$B$6,0)))</f>
        <v>0</v>
      </c>
      <c r="BE16" s="222">
        <f>IF(BD16=Punktsystem!$B$6,IF(AND(Punktsystem!$D$9&lt;&gt;"",'alle Spiele'!$H16-'alle Spiele'!$J16='alle Spiele'!BD16-'alle Spiele'!BE16,'alle Spiele'!$H16&lt;&gt;'alle Spiele'!$J16),Punktsystem!$B$9,0)+IF(AND(Punktsystem!$D$11&lt;&gt;"",OR('alle Spiele'!$H16='alle Spiele'!BD16,'alle Spiele'!$J16='alle Spiele'!BE16)),Punktsystem!$B$11,0)+IF(AND(Punktsystem!$D$10&lt;&gt;"",'alle Spiele'!$H16='alle Spiele'!$J16,'alle Spiele'!BD16='alle Spiele'!BE16,ABS('alle Spiele'!$H16-'alle Spiele'!BD16)=1),Punktsystem!$B$10,0),0)</f>
        <v>0</v>
      </c>
      <c r="BF16" s="223">
        <f>IF(BD16=Punktsystem!$B$5,IF(AND(Punktsystem!$I$14&lt;&gt;"",'alle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G16" s="226">
        <f>IF(OR('alle Spiele'!BG16="",'alle Spiele'!BH16="",'alle Spiele'!$K16="x"),0,IF(AND('alle Spiele'!$H16='alle Spiele'!BG16,'alle Spiele'!$J16='alle Spiele'!BH16),Punktsystem!$B$5,IF(OR(AND('alle Spiele'!$H16-'alle Spiele'!$J16&lt;0,'alle Spiele'!BG16-'alle Spiele'!BH16&lt;0),AND('alle Spiele'!$H16-'alle Spiele'!$J16&gt;0,'alle Spiele'!BG16-'alle Spiele'!BH16&gt;0),AND('alle Spiele'!$H16-'alle Spiele'!$J16=0,'alle Spiele'!BG16-'alle Spiele'!BH16=0)),Punktsystem!$B$6,0)))</f>
        <v>0</v>
      </c>
      <c r="BH16" s="222">
        <f>IF(BG16=Punktsystem!$B$6,IF(AND(Punktsystem!$D$9&lt;&gt;"",'alle Spiele'!$H16-'alle Spiele'!$J16='alle Spiele'!BG16-'alle Spiele'!BH16,'alle Spiele'!$H16&lt;&gt;'alle Spiele'!$J16),Punktsystem!$B$9,0)+IF(AND(Punktsystem!$D$11&lt;&gt;"",OR('alle Spiele'!$H16='alle Spiele'!BG16,'alle Spiele'!$J16='alle Spiele'!BH16)),Punktsystem!$B$11,0)+IF(AND(Punktsystem!$D$10&lt;&gt;"",'alle Spiele'!$H16='alle Spiele'!$J16,'alle Spiele'!BG16='alle Spiele'!BH16,ABS('alle Spiele'!$H16-'alle Spiele'!BG16)=1),Punktsystem!$B$10,0),0)</f>
        <v>0</v>
      </c>
      <c r="BI16" s="223">
        <f>IF(BG16=Punktsystem!$B$5,IF(AND(Punktsystem!$I$14&lt;&gt;"",'alle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J16" s="226">
        <f>IF(OR('alle Spiele'!BJ16="",'alle Spiele'!BK16="",'alle Spiele'!$K16="x"),0,IF(AND('alle Spiele'!$H16='alle Spiele'!BJ16,'alle Spiele'!$J16='alle Spiele'!BK16),Punktsystem!$B$5,IF(OR(AND('alle Spiele'!$H16-'alle Spiele'!$J16&lt;0,'alle Spiele'!BJ16-'alle Spiele'!BK16&lt;0),AND('alle Spiele'!$H16-'alle Spiele'!$J16&gt;0,'alle Spiele'!BJ16-'alle Spiele'!BK16&gt;0),AND('alle Spiele'!$H16-'alle Spiele'!$J16=0,'alle Spiele'!BJ16-'alle Spiele'!BK16=0)),Punktsystem!$B$6,0)))</f>
        <v>0</v>
      </c>
      <c r="BK16" s="222">
        <f>IF(BJ16=Punktsystem!$B$6,IF(AND(Punktsystem!$D$9&lt;&gt;"",'alle Spiele'!$H16-'alle Spiele'!$J16='alle Spiele'!BJ16-'alle Spiele'!BK16,'alle Spiele'!$H16&lt;&gt;'alle Spiele'!$J16),Punktsystem!$B$9,0)+IF(AND(Punktsystem!$D$11&lt;&gt;"",OR('alle Spiele'!$H16='alle Spiele'!BJ16,'alle Spiele'!$J16='alle Spiele'!BK16)),Punktsystem!$B$11,0)+IF(AND(Punktsystem!$D$10&lt;&gt;"",'alle Spiele'!$H16='alle Spiele'!$J16,'alle Spiele'!BJ16='alle Spiele'!BK16,ABS('alle Spiele'!$H16-'alle Spiele'!BJ16)=1),Punktsystem!$B$10,0),0)</f>
        <v>0</v>
      </c>
      <c r="BL16" s="223">
        <f>IF(BJ16=Punktsystem!$B$5,IF(AND(Punktsystem!$I$14&lt;&gt;"",'alle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M16" s="226">
        <f>IF(OR('alle Spiele'!BM16="",'alle Spiele'!BN16="",'alle Spiele'!$K16="x"),0,IF(AND('alle Spiele'!$H16='alle Spiele'!BM16,'alle Spiele'!$J16='alle Spiele'!BN16),Punktsystem!$B$5,IF(OR(AND('alle Spiele'!$H16-'alle Spiele'!$J16&lt;0,'alle Spiele'!BM16-'alle Spiele'!BN16&lt;0),AND('alle Spiele'!$H16-'alle Spiele'!$J16&gt;0,'alle Spiele'!BM16-'alle Spiele'!BN16&gt;0),AND('alle Spiele'!$H16-'alle Spiele'!$J16=0,'alle Spiele'!BM16-'alle Spiele'!BN16=0)),Punktsystem!$B$6,0)))</f>
        <v>0</v>
      </c>
      <c r="BN16" s="222">
        <f>IF(BM16=Punktsystem!$B$6,IF(AND(Punktsystem!$D$9&lt;&gt;"",'alle Spiele'!$H16-'alle Spiele'!$J16='alle Spiele'!BM16-'alle Spiele'!BN16,'alle Spiele'!$H16&lt;&gt;'alle Spiele'!$J16),Punktsystem!$B$9,0)+IF(AND(Punktsystem!$D$11&lt;&gt;"",OR('alle Spiele'!$H16='alle Spiele'!BM16,'alle Spiele'!$J16='alle Spiele'!BN16)),Punktsystem!$B$11,0)+IF(AND(Punktsystem!$D$10&lt;&gt;"",'alle Spiele'!$H16='alle Spiele'!$J16,'alle Spiele'!BM16='alle Spiele'!BN16,ABS('alle Spiele'!$H16-'alle Spiele'!BM16)=1),Punktsystem!$B$10,0),0)</f>
        <v>0</v>
      </c>
      <c r="BO16" s="223">
        <f>IF(BM16=Punktsystem!$B$5,IF(AND(Punktsystem!$I$14&lt;&gt;"",'alle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P16" s="226">
        <f>IF(OR('alle Spiele'!BP16="",'alle Spiele'!BQ16="",'alle Spiele'!$K16="x"),0,IF(AND('alle Spiele'!$H16='alle Spiele'!BP16,'alle Spiele'!$J16='alle Spiele'!BQ16),Punktsystem!$B$5,IF(OR(AND('alle Spiele'!$H16-'alle Spiele'!$J16&lt;0,'alle Spiele'!BP16-'alle Spiele'!BQ16&lt;0),AND('alle Spiele'!$H16-'alle Spiele'!$J16&gt;0,'alle Spiele'!BP16-'alle Spiele'!BQ16&gt;0),AND('alle Spiele'!$H16-'alle Spiele'!$J16=0,'alle Spiele'!BP16-'alle Spiele'!BQ16=0)),Punktsystem!$B$6,0)))</f>
        <v>0</v>
      </c>
      <c r="BQ16" s="222">
        <f>IF(BP16=Punktsystem!$B$6,IF(AND(Punktsystem!$D$9&lt;&gt;"",'alle Spiele'!$H16-'alle Spiele'!$J16='alle Spiele'!BP16-'alle Spiele'!BQ16,'alle Spiele'!$H16&lt;&gt;'alle Spiele'!$J16),Punktsystem!$B$9,0)+IF(AND(Punktsystem!$D$11&lt;&gt;"",OR('alle Spiele'!$H16='alle Spiele'!BP16,'alle Spiele'!$J16='alle Spiele'!BQ16)),Punktsystem!$B$11,0)+IF(AND(Punktsystem!$D$10&lt;&gt;"",'alle Spiele'!$H16='alle Spiele'!$J16,'alle Spiele'!BP16='alle Spiele'!BQ16,ABS('alle Spiele'!$H16-'alle Spiele'!BP16)=1),Punktsystem!$B$10,0),0)</f>
        <v>0</v>
      </c>
      <c r="BR16" s="223">
        <f>IF(BP16=Punktsystem!$B$5,IF(AND(Punktsystem!$I$14&lt;&gt;"",'alle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S16" s="226">
        <f>IF(OR('alle Spiele'!BS16="",'alle Spiele'!BT16="",'alle Spiele'!$K16="x"),0,IF(AND('alle Spiele'!$H16='alle Spiele'!BS16,'alle Spiele'!$J16='alle Spiele'!BT16),Punktsystem!$B$5,IF(OR(AND('alle Spiele'!$H16-'alle Spiele'!$J16&lt;0,'alle Spiele'!BS16-'alle Spiele'!BT16&lt;0),AND('alle Spiele'!$H16-'alle Spiele'!$J16&gt;0,'alle Spiele'!BS16-'alle Spiele'!BT16&gt;0),AND('alle Spiele'!$H16-'alle Spiele'!$J16=0,'alle Spiele'!BS16-'alle Spiele'!BT16=0)),Punktsystem!$B$6,0)))</f>
        <v>0</v>
      </c>
      <c r="BT16" s="222">
        <f>IF(BS16=Punktsystem!$B$6,IF(AND(Punktsystem!$D$9&lt;&gt;"",'alle Spiele'!$H16-'alle Spiele'!$J16='alle Spiele'!BS16-'alle Spiele'!BT16,'alle Spiele'!$H16&lt;&gt;'alle Spiele'!$J16),Punktsystem!$B$9,0)+IF(AND(Punktsystem!$D$11&lt;&gt;"",OR('alle Spiele'!$H16='alle Spiele'!BS16,'alle Spiele'!$J16='alle Spiele'!BT16)),Punktsystem!$B$11,0)+IF(AND(Punktsystem!$D$10&lt;&gt;"",'alle Spiele'!$H16='alle Spiele'!$J16,'alle Spiele'!BS16='alle Spiele'!BT16,ABS('alle Spiele'!$H16-'alle Spiele'!BS16)=1),Punktsystem!$B$10,0),0)</f>
        <v>0</v>
      </c>
      <c r="BU16" s="223">
        <f>IF(BS16=Punktsystem!$B$5,IF(AND(Punktsystem!$I$14&lt;&gt;"",'alle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V16" s="226">
        <f>IF(OR('alle Spiele'!BV16="",'alle Spiele'!BW16="",'alle Spiele'!$K16="x"),0,IF(AND('alle Spiele'!$H16='alle Spiele'!BV16,'alle Spiele'!$J16='alle Spiele'!BW16),Punktsystem!$B$5,IF(OR(AND('alle Spiele'!$H16-'alle Spiele'!$J16&lt;0,'alle Spiele'!BV16-'alle Spiele'!BW16&lt;0),AND('alle Spiele'!$H16-'alle Spiele'!$J16&gt;0,'alle Spiele'!BV16-'alle Spiele'!BW16&gt;0),AND('alle Spiele'!$H16-'alle Spiele'!$J16=0,'alle Spiele'!BV16-'alle Spiele'!BW16=0)),Punktsystem!$B$6,0)))</f>
        <v>0</v>
      </c>
      <c r="BW16" s="222">
        <f>IF(BV16=Punktsystem!$B$6,IF(AND(Punktsystem!$D$9&lt;&gt;"",'alle Spiele'!$H16-'alle Spiele'!$J16='alle Spiele'!BV16-'alle Spiele'!BW16,'alle Spiele'!$H16&lt;&gt;'alle Spiele'!$J16),Punktsystem!$B$9,0)+IF(AND(Punktsystem!$D$11&lt;&gt;"",OR('alle Spiele'!$H16='alle Spiele'!BV16,'alle Spiele'!$J16='alle Spiele'!BW16)),Punktsystem!$B$11,0)+IF(AND(Punktsystem!$D$10&lt;&gt;"",'alle Spiele'!$H16='alle Spiele'!$J16,'alle Spiele'!BV16='alle Spiele'!BW16,ABS('alle Spiele'!$H16-'alle Spiele'!BV16)=1),Punktsystem!$B$10,0),0)</f>
        <v>0</v>
      </c>
      <c r="BX16" s="223">
        <f>IF(BV16=Punktsystem!$B$5,IF(AND(Punktsystem!$I$14&lt;&gt;"",'alle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Y16" s="226">
        <f>IF(OR('alle Spiele'!BY16="",'alle Spiele'!BZ16="",'alle Spiele'!$K16="x"),0,IF(AND('alle Spiele'!$H16='alle Spiele'!BY16,'alle Spiele'!$J16='alle Spiele'!BZ16),Punktsystem!$B$5,IF(OR(AND('alle Spiele'!$H16-'alle Spiele'!$J16&lt;0,'alle Spiele'!BY16-'alle Spiele'!BZ16&lt;0),AND('alle Spiele'!$H16-'alle Spiele'!$J16&gt;0,'alle Spiele'!BY16-'alle Spiele'!BZ16&gt;0),AND('alle Spiele'!$H16-'alle Spiele'!$J16=0,'alle Spiele'!BY16-'alle Spiele'!BZ16=0)),Punktsystem!$B$6,0)))</f>
        <v>0</v>
      </c>
      <c r="BZ16" s="222">
        <f>IF(BY16=Punktsystem!$B$6,IF(AND(Punktsystem!$D$9&lt;&gt;"",'alle Spiele'!$H16-'alle Spiele'!$J16='alle Spiele'!BY16-'alle Spiele'!BZ16,'alle Spiele'!$H16&lt;&gt;'alle Spiele'!$J16),Punktsystem!$B$9,0)+IF(AND(Punktsystem!$D$11&lt;&gt;"",OR('alle Spiele'!$H16='alle Spiele'!BY16,'alle Spiele'!$J16='alle Spiele'!BZ16)),Punktsystem!$B$11,0)+IF(AND(Punktsystem!$D$10&lt;&gt;"",'alle Spiele'!$H16='alle Spiele'!$J16,'alle Spiele'!BY16='alle Spiele'!BZ16,ABS('alle Spiele'!$H16-'alle Spiele'!BY16)=1),Punktsystem!$B$10,0),0)</f>
        <v>0</v>
      </c>
      <c r="CA16" s="223">
        <f>IF(BY16=Punktsystem!$B$5,IF(AND(Punktsystem!$I$14&lt;&gt;"",'alle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B16" s="226">
        <f>IF(OR('alle Spiele'!CB16="",'alle Spiele'!CC16="",'alle Spiele'!$K16="x"),0,IF(AND('alle Spiele'!$H16='alle Spiele'!CB16,'alle Spiele'!$J16='alle Spiele'!CC16),Punktsystem!$B$5,IF(OR(AND('alle Spiele'!$H16-'alle Spiele'!$J16&lt;0,'alle Spiele'!CB16-'alle Spiele'!CC16&lt;0),AND('alle Spiele'!$H16-'alle Spiele'!$J16&gt;0,'alle Spiele'!CB16-'alle Spiele'!CC16&gt;0),AND('alle Spiele'!$H16-'alle Spiele'!$J16=0,'alle Spiele'!CB16-'alle Spiele'!CC16=0)),Punktsystem!$B$6,0)))</f>
        <v>0</v>
      </c>
      <c r="CC16" s="222">
        <f>IF(CB16=Punktsystem!$B$6,IF(AND(Punktsystem!$D$9&lt;&gt;"",'alle Spiele'!$H16-'alle Spiele'!$J16='alle Spiele'!CB16-'alle Spiele'!CC16,'alle Spiele'!$H16&lt;&gt;'alle Spiele'!$J16),Punktsystem!$B$9,0)+IF(AND(Punktsystem!$D$11&lt;&gt;"",OR('alle Spiele'!$H16='alle Spiele'!CB16,'alle Spiele'!$J16='alle Spiele'!CC16)),Punktsystem!$B$11,0)+IF(AND(Punktsystem!$D$10&lt;&gt;"",'alle Spiele'!$H16='alle Spiele'!$J16,'alle Spiele'!CB16='alle Spiele'!CC16,ABS('alle Spiele'!$H16-'alle Spiele'!CB16)=1),Punktsystem!$B$10,0),0)</f>
        <v>0</v>
      </c>
      <c r="CD16" s="223">
        <f>IF(CB16=Punktsystem!$B$5,IF(AND(Punktsystem!$I$14&lt;&gt;"",'alle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E16" s="226">
        <f>IF(OR('alle Spiele'!CE16="",'alle Spiele'!CF16="",'alle Spiele'!$K16="x"),0,IF(AND('alle Spiele'!$H16='alle Spiele'!CE16,'alle Spiele'!$J16='alle Spiele'!CF16),Punktsystem!$B$5,IF(OR(AND('alle Spiele'!$H16-'alle Spiele'!$J16&lt;0,'alle Spiele'!CE16-'alle Spiele'!CF16&lt;0),AND('alle Spiele'!$H16-'alle Spiele'!$J16&gt;0,'alle Spiele'!CE16-'alle Spiele'!CF16&gt;0),AND('alle Spiele'!$H16-'alle Spiele'!$J16=0,'alle Spiele'!CE16-'alle Spiele'!CF16=0)),Punktsystem!$B$6,0)))</f>
        <v>0</v>
      </c>
      <c r="CF16" s="222">
        <f>IF(CE16=Punktsystem!$B$6,IF(AND(Punktsystem!$D$9&lt;&gt;"",'alle Spiele'!$H16-'alle Spiele'!$J16='alle Spiele'!CE16-'alle Spiele'!CF16,'alle Spiele'!$H16&lt;&gt;'alle Spiele'!$J16),Punktsystem!$B$9,0)+IF(AND(Punktsystem!$D$11&lt;&gt;"",OR('alle Spiele'!$H16='alle Spiele'!CE16,'alle Spiele'!$J16='alle Spiele'!CF16)),Punktsystem!$B$11,0)+IF(AND(Punktsystem!$D$10&lt;&gt;"",'alle Spiele'!$H16='alle Spiele'!$J16,'alle Spiele'!CE16='alle Spiele'!CF16,ABS('alle Spiele'!$H16-'alle Spiele'!CE16)=1),Punktsystem!$B$10,0),0)</f>
        <v>0</v>
      </c>
      <c r="CG16" s="223">
        <f>IF(CE16=Punktsystem!$B$5,IF(AND(Punktsystem!$I$14&lt;&gt;"",'alle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H16" s="226">
        <f>IF(OR('alle Spiele'!CH16="",'alle Spiele'!CI16="",'alle Spiele'!$K16="x"),0,IF(AND('alle Spiele'!$H16='alle Spiele'!CH16,'alle Spiele'!$J16='alle Spiele'!CI16),Punktsystem!$B$5,IF(OR(AND('alle Spiele'!$H16-'alle Spiele'!$J16&lt;0,'alle Spiele'!CH16-'alle Spiele'!CI16&lt;0),AND('alle Spiele'!$H16-'alle Spiele'!$J16&gt;0,'alle Spiele'!CH16-'alle Spiele'!CI16&gt;0),AND('alle Spiele'!$H16-'alle Spiele'!$J16=0,'alle Spiele'!CH16-'alle Spiele'!CI16=0)),Punktsystem!$B$6,0)))</f>
        <v>0</v>
      </c>
      <c r="CI16" s="222">
        <f>IF(CH16=Punktsystem!$B$6,IF(AND(Punktsystem!$D$9&lt;&gt;"",'alle Spiele'!$H16-'alle Spiele'!$J16='alle Spiele'!CH16-'alle Spiele'!CI16,'alle Spiele'!$H16&lt;&gt;'alle Spiele'!$J16),Punktsystem!$B$9,0)+IF(AND(Punktsystem!$D$11&lt;&gt;"",OR('alle Spiele'!$H16='alle Spiele'!CH16,'alle Spiele'!$J16='alle Spiele'!CI16)),Punktsystem!$B$11,0)+IF(AND(Punktsystem!$D$10&lt;&gt;"",'alle Spiele'!$H16='alle Spiele'!$J16,'alle Spiele'!CH16='alle Spiele'!CI16,ABS('alle Spiele'!$H16-'alle Spiele'!CH16)=1),Punktsystem!$B$10,0),0)</f>
        <v>0</v>
      </c>
      <c r="CJ16" s="223">
        <f>IF(CH16=Punktsystem!$B$5,IF(AND(Punktsystem!$I$14&lt;&gt;"",'alle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K16" s="226">
        <f>IF(OR('alle Spiele'!CK16="",'alle Spiele'!CL16="",'alle Spiele'!$K16="x"),0,IF(AND('alle Spiele'!$H16='alle Spiele'!CK16,'alle Spiele'!$J16='alle Spiele'!CL16),Punktsystem!$B$5,IF(OR(AND('alle Spiele'!$H16-'alle Spiele'!$J16&lt;0,'alle Spiele'!CK16-'alle Spiele'!CL16&lt;0),AND('alle Spiele'!$H16-'alle Spiele'!$J16&gt;0,'alle Spiele'!CK16-'alle Spiele'!CL16&gt;0),AND('alle Spiele'!$H16-'alle Spiele'!$J16=0,'alle Spiele'!CK16-'alle Spiele'!CL16=0)),Punktsystem!$B$6,0)))</f>
        <v>0</v>
      </c>
      <c r="CL16" s="222">
        <f>IF(CK16=Punktsystem!$B$6,IF(AND(Punktsystem!$D$9&lt;&gt;"",'alle Spiele'!$H16-'alle Spiele'!$J16='alle Spiele'!CK16-'alle Spiele'!CL16,'alle Spiele'!$H16&lt;&gt;'alle Spiele'!$J16),Punktsystem!$B$9,0)+IF(AND(Punktsystem!$D$11&lt;&gt;"",OR('alle Spiele'!$H16='alle Spiele'!CK16,'alle Spiele'!$J16='alle Spiele'!CL16)),Punktsystem!$B$11,0)+IF(AND(Punktsystem!$D$10&lt;&gt;"",'alle Spiele'!$H16='alle Spiele'!$J16,'alle Spiele'!CK16='alle Spiele'!CL16,ABS('alle Spiele'!$H16-'alle Spiele'!CK16)=1),Punktsystem!$B$10,0),0)</f>
        <v>0</v>
      </c>
      <c r="CM16" s="223">
        <f>IF(CK16=Punktsystem!$B$5,IF(AND(Punktsystem!$I$14&lt;&gt;"",'alle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N16" s="226">
        <f>IF(OR('alle Spiele'!CN16="",'alle Spiele'!CO16="",'alle Spiele'!$K16="x"),0,IF(AND('alle Spiele'!$H16='alle Spiele'!CN16,'alle Spiele'!$J16='alle Spiele'!CO16),Punktsystem!$B$5,IF(OR(AND('alle Spiele'!$H16-'alle Spiele'!$J16&lt;0,'alle Spiele'!CN16-'alle Spiele'!CO16&lt;0),AND('alle Spiele'!$H16-'alle Spiele'!$J16&gt;0,'alle Spiele'!CN16-'alle Spiele'!CO16&gt;0),AND('alle Spiele'!$H16-'alle Spiele'!$J16=0,'alle Spiele'!CN16-'alle Spiele'!CO16=0)),Punktsystem!$B$6,0)))</f>
        <v>0</v>
      </c>
      <c r="CO16" s="222">
        <f>IF(CN16=Punktsystem!$B$6,IF(AND(Punktsystem!$D$9&lt;&gt;"",'alle Spiele'!$H16-'alle Spiele'!$J16='alle Spiele'!CN16-'alle Spiele'!CO16,'alle Spiele'!$H16&lt;&gt;'alle Spiele'!$J16),Punktsystem!$B$9,0)+IF(AND(Punktsystem!$D$11&lt;&gt;"",OR('alle Spiele'!$H16='alle Spiele'!CN16,'alle Spiele'!$J16='alle Spiele'!CO16)),Punktsystem!$B$11,0)+IF(AND(Punktsystem!$D$10&lt;&gt;"",'alle Spiele'!$H16='alle Spiele'!$J16,'alle Spiele'!CN16='alle Spiele'!CO16,ABS('alle Spiele'!$H16-'alle Spiele'!CN16)=1),Punktsystem!$B$10,0),0)</f>
        <v>0</v>
      </c>
      <c r="CP16" s="223">
        <f>IF(CN16=Punktsystem!$B$5,IF(AND(Punktsystem!$I$14&lt;&gt;"",'alle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Q16" s="226">
        <f>IF(OR('alle Spiele'!CQ16="",'alle Spiele'!CR16="",'alle Spiele'!$K16="x"),0,IF(AND('alle Spiele'!$H16='alle Spiele'!CQ16,'alle Spiele'!$J16='alle Spiele'!CR16),Punktsystem!$B$5,IF(OR(AND('alle Spiele'!$H16-'alle Spiele'!$J16&lt;0,'alle Spiele'!CQ16-'alle Spiele'!CR16&lt;0),AND('alle Spiele'!$H16-'alle Spiele'!$J16&gt;0,'alle Spiele'!CQ16-'alle Spiele'!CR16&gt;0),AND('alle Spiele'!$H16-'alle Spiele'!$J16=0,'alle Spiele'!CQ16-'alle Spiele'!CR16=0)),Punktsystem!$B$6,0)))</f>
        <v>0</v>
      </c>
      <c r="CR16" s="222">
        <f>IF(CQ16=Punktsystem!$B$6,IF(AND(Punktsystem!$D$9&lt;&gt;"",'alle Spiele'!$H16-'alle Spiele'!$J16='alle Spiele'!CQ16-'alle Spiele'!CR16,'alle Spiele'!$H16&lt;&gt;'alle Spiele'!$J16),Punktsystem!$B$9,0)+IF(AND(Punktsystem!$D$11&lt;&gt;"",OR('alle Spiele'!$H16='alle Spiele'!CQ16,'alle Spiele'!$J16='alle Spiele'!CR16)),Punktsystem!$B$11,0)+IF(AND(Punktsystem!$D$10&lt;&gt;"",'alle Spiele'!$H16='alle Spiele'!$J16,'alle Spiele'!CQ16='alle Spiele'!CR16,ABS('alle Spiele'!$H16-'alle Spiele'!CQ16)=1),Punktsystem!$B$10,0),0)</f>
        <v>0</v>
      </c>
      <c r="CS16" s="223">
        <f>IF(CQ16=Punktsystem!$B$5,IF(AND(Punktsystem!$I$14&lt;&gt;"",'alle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T16" s="226">
        <f>IF(OR('alle Spiele'!CT16="",'alle Spiele'!CU16="",'alle Spiele'!$K16="x"),0,IF(AND('alle Spiele'!$H16='alle Spiele'!CT16,'alle Spiele'!$J16='alle Spiele'!CU16),Punktsystem!$B$5,IF(OR(AND('alle Spiele'!$H16-'alle Spiele'!$J16&lt;0,'alle Spiele'!CT16-'alle Spiele'!CU16&lt;0),AND('alle Spiele'!$H16-'alle Spiele'!$J16&gt;0,'alle Spiele'!CT16-'alle Spiele'!CU16&gt;0),AND('alle Spiele'!$H16-'alle Spiele'!$J16=0,'alle Spiele'!CT16-'alle Spiele'!CU16=0)),Punktsystem!$B$6,0)))</f>
        <v>0</v>
      </c>
      <c r="CU16" s="222">
        <f>IF(CT16=Punktsystem!$B$6,IF(AND(Punktsystem!$D$9&lt;&gt;"",'alle Spiele'!$H16-'alle Spiele'!$J16='alle Spiele'!CT16-'alle Spiele'!CU16,'alle Spiele'!$H16&lt;&gt;'alle Spiele'!$J16),Punktsystem!$B$9,0)+IF(AND(Punktsystem!$D$11&lt;&gt;"",OR('alle Spiele'!$H16='alle Spiele'!CT16,'alle Spiele'!$J16='alle Spiele'!CU16)),Punktsystem!$B$11,0)+IF(AND(Punktsystem!$D$10&lt;&gt;"",'alle Spiele'!$H16='alle Spiele'!$J16,'alle Spiele'!CT16='alle Spiele'!CU16,ABS('alle Spiele'!$H16-'alle Spiele'!CT16)=1),Punktsystem!$B$10,0),0)</f>
        <v>0</v>
      </c>
      <c r="CV16" s="223">
        <f>IF(CT16=Punktsystem!$B$5,IF(AND(Punktsystem!$I$14&lt;&gt;"",'alle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W16" s="226">
        <f>IF(OR('alle Spiele'!CW16="",'alle Spiele'!CX16="",'alle Spiele'!$K16="x"),0,IF(AND('alle Spiele'!$H16='alle Spiele'!CW16,'alle Spiele'!$J16='alle Spiele'!CX16),Punktsystem!$B$5,IF(OR(AND('alle Spiele'!$H16-'alle Spiele'!$J16&lt;0,'alle Spiele'!CW16-'alle Spiele'!CX16&lt;0),AND('alle Spiele'!$H16-'alle Spiele'!$J16&gt;0,'alle Spiele'!CW16-'alle Spiele'!CX16&gt;0),AND('alle Spiele'!$H16-'alle Spiele'!$J16=0,'alle Spiele'!CW16-'alle Spiele'!CX16=0)),Punktsystem!$B$6,0)))</f>
        <v>0</v>
      </c>
      <c r="CX16" s="222">
        <f>IF(CW16=Punktsystem!$B$6,IF(AND(Punktsystem!$D$9&lt;&gt;"",'alle Spiele'!$H16-'alle Spiele'!$J16='alle Spiele'!CW16-'alle Spiele'!CX16,'alle Spiele'!$H16&lt;&gt;'alle Spiele'!$J16),Punktsystem!$B$9,0)+IF(AND(Punktsystem!$D$11&lt;&gt;"",OR('alle Spiele'!$H16='alle Spiele'!CW16,'alle Spiele'!$J16='alle Spiele'!CX16)),Punktsystem!$B$11,0)+IF(AND(Punktsystem!$D$10&lt;&gt;"",'alle Spiele'!$H16='alle Spiele'!$J16,'alle Spiele'!CW16='alle Spiele'!CX16,ABS('alle Spiele'!$H16-'alle Spiele'!CW16)=1),Punktsystem!$B$10,0),0)</f>
        <v>0</v>
      </c>
      <c r="CY16" s="223">
        <f>IF(CW16=Punktsystem!$B$5,IF(AND(Punktsystem!$I$14&lt;&gt;"",'alle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Z16" s="226">
        <f>IF(OR('alle Spiele'!CZ16="",'alle Spiele'!DA16="",'alle Spiele'!$K16="x"),0,IF(AND('alle Spiele'!$H16='alle Spiele'!CZ16,'alle Spiele'!$J16='alle Spiele'!DA16),Punktsystem!$B$5,IF(OR(AND('alle Spiele'!$H16-'alle Spiele'!$J16&lt;0,'alle Spiele'!CZ16-'alle Spiele'!DA16&lt;0),AND('alle Spiele'!$H16-'alle Spiele'!$J16&gt;0,'alle Spiele'!CZ16-'alle Spiele'!DA16&gt;0),AND('alle Spiele'!$H16-'alle Spiele'!$J16=0,'alle Spiele'!CZ16-'alle Spiele'!DA16=0)),Punktsystem!$B$6,0)))</f>
        <v>0</v>
      </c>
      <c r="DA16" s="222">
        <f>IF(CZ16=Punktsystem!$B$6,IF(AND(Punktsystem!$D$9&lt;&gt;"",'alle Spiele'!$H16-'alle Spiele'!$J16='alle Spiele'!CZ16-'alle Spiele'!DA16,'alle Spiele'!$H16&lt;&gt;'alle Spiele'!$J16),Punktsystem!$B$9,0)+IF(AND(Punktsystem!$D$11&lt;&gt;"",OR('alle Spiele'!$H16='alle Spiele'!CZ16,'alle Spiele'!$J16='alle Spiele'!DA16)),Punktsystem!$B$11,0)+IF(AND(Punktsystem!$D$10&lt;&gt;"",'alle Spiele'!$H16='alle Spiele'!$J16,'alle Spiele'!CZ16='alle Spiele'!DA16,ABS('alle Spiele'!$H16-'alle Spiele'!CZ16)=1),Punktsystem!$B$10,0),0)</f>
        <v>0</v>
      </c>
      <c r="DB16" s="223">
        <f>IF(CZ16=Punktsystem!$B$5,IF(AND(Punktsystem!$I$14&lt;&gt;"",'alle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C16" s="226">
        <f>IF(OR('alle Spiele'!DC16="",'alle Spiele'!DD16="",'alle Spiele'!$K16="x"),0,IF(AND('alle Spiele'!$H16='alle Spiele'!DC16,'alle Spiele'!$J16='alle Spiele'!DD16),Punktsystem!$B$5,IF(OR(AND('alle Spiele'!$H16-'alle Spiele'!$J16&lt;0,'alle Spiele'!DC16-'alle Spiele'!DD16&lt;0),AND('alle Spiele'!$H16-'alle Spiele'!$J16&gt;0,'alle Spiele'!DC16-'alle Spiele'!DD16&gt;0),AND('alle Spiele'!$H16-'alle Spiele'!$J16=0,'alle Spiele'!DC16-'alle Spiele'!DD16=0)),Punktsystem!$B$6,0)))</f>
        <v>0</v>
      </c>
      <c r="DD16" s="222">
        <f>IF(DC16=Punktsystem!$B$6,IF(AND(Punktsystem!$D$9&lt;&gt;"",'alle Spiele'!$H16-'alle Spiele'!$J16='alle Spiele'!DC16-'alle Spiele'!DD16,'alle Spiele'!$H16&lt;&gt;'alle Spiele'!$J16),Punktsystem!$B$9,0)+IF(AND(Punktsystem!$D$11&lt;&gt;"",OR('alle Spiele'!$H16='alle Spiele'!DC16,'alle Spiele'!$J16='alle Spiele'!DD16)),Punktsystem!$B$11,0)+IF(AND(Punktsystem!$D$10&lt;&gt;"",'alle Spiele'!$H16='alle Spiele'!$J16,'alle Spiele'!DC16='alle Spiele'!DD16,ABS('alle Spiele'!$H16-'alle Spiele'!DC16)=1),Punktsystem!$B$10,0),0)</f>
        <v>0</v>
      </c>
      <c r="DE16" s="223">
        <f>IF(DC16=Punktsystem!$B$5,IF(AND(Punktsystem!$I$14&lt;&gt;"",'alle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F16" s="226">
        <f>IF(OR('alle Spiele'!DF16="",'alle Spiele'!DG16="",'alle Spiele'!$K16="x"),0,IF(AND('alle Spiele'!$H16='alle Spiele'!DF16,'alle Spiele'!$J16='alle Spiele'!DG16),Punktsystem!$B$5,IF(OR(AND('alle Spiele'!$H16-'alle Spiele'!$J16&lt;0,'alle Spiele'!DF16-'alle Spiele'!DG16&lt;0),AND('alle Spiele'!$H16-'alle Spiele'!$J16&gt;0,'alle Spiele'!DF16-'alle Spiele'!DG16&gt;0),AND('alle Spiele'!$H16-'alle Spiele'!$J16=0,'alle Spiele'!DF16-'alle Spiele'!DG16=0)),Punktsystem!$B$6,0)))</f>
        <v>0</v>
      </c>
      <c r="DG16" s="222">
        <f>IF(DF16=Punktsystem!$B$6,IF(AND(Punktsystem!$D$9&lt;&gt;"",'alle Spiele'!$H16-'alle Spiele'!$J16='alle Spiele'!DF16-'alle Spiele'!DG16,'alle Spiele'!$H16&lt;&gt;'alle Spiele'!$J16),Punktsystem!$B$9,0)+IF(AND(Punktsystem!$D$11&lt;&gt;"",OR('alle Spiele'!$H16='alle Spiele'!DF16,'alle Spiele'!$J16='alle Spiele'!DG16)),Punktsystem!$B$11,0)+IF(AND(Punktsystem!$D$10&lt;&gt;"",'alle Spiele'!$H16='alle Spiele'!$J16,'alle Spiele'!DF16='alle Spiele'!DG16,ABS('alle Spiele'!$H16-'alle Spiele'!DF16)=1),Punktsystem!$B$10,0),0)</f>
        <v>0</v>
      </c>
      <c r="DH16" s="223">
        <f>IF(DF16=Punktsystem!$B$5,IF(AND(Punktsystem!$I$14&lt;&gt;"",'alle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I16" s="226">
        <f>IF(OR('alle Spiele'!DI16="",'alle Spiele'!DJ16="",'alle Spiele'!$K16="x"),0,IF(AND('alle Spiele'!$H16='alle Spiele'!DI16,'alle Spiele'!$J16='alle Spiele'!DJ16),Punktsystem!$B$5,IF(OR(AND('alle Spiele'!$H16-'alle Spiele'!$J16&lt;0,'alle Spiele'!DI16-'alle Spiele'!DJ16&lt;0),AND('alle Spiele'!$H16-'alle Spiele'!$J16&gt;0,'alle Spiele'!DI16-'alle Spiele'!DJ16&gt;0),AND('alle Spiele'!$H16-'alle Spiele'!$J16=0,'alle Spiele'!DI16-'alle Spiele'!DJ16=0)),Punktsystem!$B$6,0)))</f>
        <v>0</v>
      </c>
      <c r="DJ16" s="222">
        <f>IF(DI16=Punktsystem!$B$6,IF(AND(Punktsystem!$D$9&lt;&gt;"",'alle Spiele'!$H16-'alle Spiele'!$J16='alle Spiele'!DI16-'alle Spiele'!DJ16,'alle Spiele'!$H16&lt;&gt;'alle Spiele'!$J16),Punktsystem!$B$9,0)+IF(AND(Punktsystem!$D$11&lt;&gt;"",OR('alle Spiele'!$H16='alle Spiele'!DI16,'alle Spiele'!$J16='alle Spiele'!DJ16)),Punktsystem!$B$11,0)+IF(AND(Punktsystem!$D$10&lt;&gt;"",'alle Spiele'!$H16='alle Spiele'!$J16,'alle Spiele'!DI16='alle Spiele'!DJ16,ABS('alle Spiele'!$H16-'alle Spiele'!DI16)=1),Punktsystem!$B$10,0),0)</f>
        <v>0</v>
      </c>
      <c r="DK16" s="223">
        <f>IF(DI16=Punktsystem!$B$5,IF(AND(Punktsystem!$I$14&lt;&gt;"",'alle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L16" s="226">
        <f>IF(OR('alle Spiele'!DL16="",'alle Spiele'!DM16="",'alle Spiele'!$K16="x"),0,IF(AND('alle Spiele'!$H16='alle Spiele'!DL16,'alle Spiele'!$J16='alle Spiele'!DM16),Punktsystem!$B$5,IF(OR(AND('alle Spiele'!$H16-'alle Spiele'!$J16&lt;0,'alle Spiele'!DL16-'alle Spiele'!DM16&lt;0),AND('alle Spiele'!$H16-'alle Spiele'!$J16&gt;0,'alle Spiele'!DL16-'alle Spiele'!DM16&gt;0),AND('alle Spiele'!$H16-'alle Spiele'!$J16=0,'alle Spiele'!DL16-'alle Spiele'!DM16=0)),Punktsystem!$B$6,0)))</f>
        <v>0</v>
      </c>
      <c r="DM16" s="222">
        <f>IF(DL16=Punktsystem!$B$6,IF(AND(Punktsystem!$D$9&lt;&gt;"",'alle Spiele'!$H16-'alle Spiele'!$J16='alle Spiele'!DL16-'alle Spiele'!DM16,'alle Spiele'!$H16&lt;&gt;'alle Spiele'!$J16),Punktsystem!$B$9,0)+IF(AND(Punktsystem!$D$11&lt;&gt;"",OR('alle Spiele'!$H16='alle Spiele'!DL16,'alle Spiele'!$J16='alle Spiele'!DM16)),Punktsystem!$B$11,0)+IF(AND(Punktsystem!$D$10&lt;&gt;"",'alle Spiele'!$H16='alle Spiele'!$J16,'alle Spiele'!DL16='alle Spiele'!DM16,ABS('alle Spiele'!$H16-'alle Spiele'!DL16)=1),Punktsystem!$B$10,0),0)</f>
        <v>0</v>
      </c>
      <c r="DN16" s="223">
        <f>IF(DL16=Punktsystem!$B$5,IF(AND(Punktsystem!$I$14&lt;&gt;"",'alle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O16" s="226">
        <f>IF(OR('alle Spiele'!DO16="",'alle Spiele'!DP16="",'alle Spiele'!$K16="x"),0,IF(AND('alle Spiele'!$H16='alle Spiele'!DO16,'alle Spiele'!$J16='alle Spiele'!DP16),Punktsystem!$B$5,IF(OR(AND('alle Spiele'!$H16-'alle Spiele'!$J16&lt;0,'alle Spiele'!DO16-'alle Spiele'!DP16&lt;0),AND('alle Spiele'!$H16-'alle Spiele'!$J16&gt;0,'alle Spiele'!DO16-'alle Spiele'!DP16&gt;0),AND('alle Spiele'!$H16-'alle Spiele'!$J16=0,'alle Spiele'!DO16-'alle Spiele'!DP16=0)),Punktsystem!$B$6,0)))</f>
        <v>0</v>
      </c>
      <c r="DP16" s="222">
        <f>IF(DO16=Punktsystem!$B$6,IF(AND(Punktsystem!$D$9&lt;&gt;"",'alle Spiele'!$H16-'alle Spiele'!$J16='alle Spiele'!DO16-'alle Spiele'!DP16,'alle Spiele'!$H16&lt;&gt;'alle Spiele'!$J16),Punktsystem!$B$9,0)+IF(AND(Punktsystem!$D$11&lt;&gt;"",OR('alle Spiele'!$H16='alle Spiele'!DO16,'alle Spiele'!$J16='alle Spiele'!DP16)),Punktsystem!$B$11,0)+IF(AND(Punktsystem!$D$10&lt;&gt;"",'alle Spiele'!$H16='alle Spiele'!$J16,'alle Spiele'!DO16='alle Spiele'!DP16,ABS('alle Spiele'!$H16-'alle Spiele'!DO16)=1),Punktsystem!$B$10,0),0)</f>
        <v>0</v>
      </c>
      <c r="DQ16" s="223">
        <f>IF(DO16=Punktsystem!$B$5,IF(AND(Punktsystem!$I$14&lt;&gt;"",'alle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R16" s="226">
        <f>IF(OR('alle Spiele'!DR16="",'alle Spiele'!DS16="",'alle Spiele'!$K16="x"),0,IF(AND('alle Spiele'!$H16='alle Spiele'!DR16,'alle Spiele'!$J16='alle Spiele'!DS16),Punktsystem!$B$5,IF(OR(AND('alle Spiele'!$H16-'alle Spiele'!$J16&lt;0,'alle Spiele'!DR16-'alle Spiele'!DS16&lt;0),AND('alle Spiele'!$H16-'alle Spiele'!$J16&gt;0,'alle Spiele'!DR16-'alle Spiele'!DS16&gt;0),AND('alle Spiele'!$H16-'alle Spiele'!$J16=0,'alle Spiele'!DR16-'alle Spiele'!DS16=0)),Punktsystem!$B$6,0)))</f>
        <v>0</v>
      </c>
      <c r="DS16" s="222">
        <f>IF(DR16=Punktsystem!$B$6,IF(AND(Punktsystem!$D$9&lt;&gt;"",'alle Spiele'!$H16-'alle Spiele'!$J16='alle Spiele'!DR16-'alle Spiele'!DS16,'alle Spiele'!$H16&lt;&gt;'alle Spiele'!$J16),Punktsystem!$B$9,0)+IF(AND(Punktsystem!$D$11&lt;&gt;"",OR('alle Spiele'!$H16='alle Spiele'!DR16,'alle Spiele'!$J16='alle Spiele'!DS16)),Punktsystem!$B$11,0)+IF(AND(Punktsystem!$D$10&lt;&gt;"",'alle Spiele'!$H16='alle Spiele'!$J16,'alle Spiele'!DR16='alle Spiele'!DS16,ABS('alle Spiele'!$H16-'alle Spiele'!DR16)=1),Punktsystem!$B$10,0),0)</f>
        <v>0</v>
      </c>
      <c r="DT16" s="223">
        <f>IF(DR16=Punktsystem!$B$5,IF(AND(Punktsystem!$I$14&lt;&gt;"",'alle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U16" s="226">
        <f>IF(OR('alle Spiele'!DU16="",'alle Spiele'!DV16="",'alle Spiele'!$K16="x"),0,IF(AND('alle Spiele'!$H16='alle Spiele'!DU16,'alle Spiele'!$J16='alle Spiele'!DV16),Punktsystem!$B$5,IF(OR(AND('alle Spiele'!$H16-'alle Spiele'!$J16&lt;0,'alle Spiele'!DU16-'alle Spiele'!DV16&lt;0),AND('alle Spiele'!$H16-'alle Spiele'!$J16&gt;0,'alle Spiele'!DU16-'alle Spiele'!DV16&gt;0),AND('alle Spiele'!$H16-'alle Spiele'!$J16=0,'alle Spiele'!DU16-'alle Spiele'!DV16=0)),Punktsystem!$B$6,0)))</f>
        <v>0</v>
      </c>
      <c r="DV16" s="222">
        <f>IF(DU16=Punktsystem!$B$6,IF(AND(Punktsystem!$D$9&lt;&gt;"",'alle Spiele'!$H16-'alle Spiele'!$J16='alle Spiele'!DU16-'alle Spiele'!DV16,'alle Spiele'!$H16&lt;&gt;'alle Spiele'!$J16),Punktsystem!$B$9,0)+IF(AND(Punktsystem!$D$11&lt;&gt;"",OR('alle Spiele'!$H16='alle Spiele'!DU16,'alle Spiele'!$J16='alle Spiele'!DV16)),Punktsystem!$B$11,0)+IF(AND(Punktsystem!$D$10&lt;&gt;"",'alle Spiele'!$H16='alle Spiele'!$J16,'alle Spiele'!DU16='alle Spiele'!DV16,ABS('alle Spiele'!$H16-'alle Spiele'!DU16)=1),Punktsystem!$B$10,0),0)</f>
        <v>0</v>
      </c>
      <c r="DW16" s="223">
        <f>IF(DU16=Punktsystem!$B$5,IF(AND(Punktsystem!$I$14&lt;&gt;"",'alle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X16" s="226">
        <f>IF(OR('alle Spiele'!DX16="",'alle Spiele'!DY16="",'alle Spiele'!$K16="x"),0,IF(AND('alle Spiele'!$H16='alle Spiele'!DX16,'alle Spiele'!$J16='alle Spiele'!DY16),Punktsystem!$B$5,IF(OR(AND('alle Spiele'!$H16-'alle Spiele'!$J16&lt;0,'alle Spiele'!DX16-'alle Spiele'!DY16&lt;0),AND('alle Spiele'!$H16-'alle Spiele'!$J16&gt;0,'alle Spiele'!DX16-'alle Spiele'!DY16&gt;0),AND('alle Spiele'!$H16-'alle Spiele'!$J16=0,'alle Spiele'!DX16-'alle Spiele'!DY16=0)),Punktsystem!$B$6,0)))</f>
        <v>0</v>
      </c>
      <c r="DY16" s="222">
        <f>IF(DX16=Punktsystem!$B$6,IF(AND(Punktsystem!$D$9&lt;&gt;"",'alle Spiele'!$H16-'alle Spiele'!$J16='alle Spiele'!DX16-'alle Spiele'!DY16,'alle Spiele'!$H16&lt;&gt;'alle Spiele'!$J16),Punktsystem!$B$9,0)+IF(AND(Punktsystem!$D$11&lt;&gt;"",OR('alle Spiele'!$H16='alle Spiele'!DX16,'alle Spiele'!$J16='alle Spiele'!DY16)),Punktsystem!$B$11,0)+IF(AND(Punktsystem!$D$10&lt;&gt;"",'alle Spiele'!$H16='alle Spiele'!$J16,'alle Spiele'!DX16='alle Spiele'!DY16,ABS('alle Spiele'!$H16-'alle Spiele'!DX16)=1),Punktsystem!$B$10,0),0)</f>
        <v>0</v>
      </c>
      <c r="DZ16" s="223">
        <f>IF(DX16=Punktsystem!$B$5,IF(AND(Punktsystem!$I$14&lt;&gt;"",'alle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A16" s="226">
        <f>IF(OR('alle Spiele'!EA16="",'alle Spiele'!EB16="",'alle Spiele'!$K16="x"),0,IF(AND('alle Spiele'!$H16='alle Spiele'!EA16,'alle Spiele'!$J16='alle Spiele'!EB16),Punktsystem!$B$5,IF(OR(AND('alle Spiele'!$H16-'alle Spiele'!$J16&lt;0,'alle Spiele'!EA16-'alle Spiele'!EB16&lt;0),AND('alle Spiele'!$H16-'alle Spiele'!$J16&gt;0,'alle Spiele'!EA16-'alle Spiele'!EB16&gt;0),AND('alle Spiele'!$H16-'alle Spiele'!$J16=0,'alle Spiele'!EA16-'alle Spiele'!EB16=0)),Punktsystem!$B$6,0)))</f>
        <v>0</v>
      </c>
      <c r="EB16" s="222">
        <f>IF(EA16=Punktsystem!$B$6,IF(AND(Punktsystem!$D$9&lt;&gt;"",'alle Spiele'!$H16-'alle Spiele'!$J16='alle Spiele'!EA16-'alle Spiele'!EB16,'alle Spiele'!$H16&lt;&gt;'alle Spiele'!$J16),Punktsystem!$B$9,0)+IF(AND(Punktsystem!$D$11&lt;&gt;"",OR('alle Spiele'!$H16='alle Spiele'!EA16,'alle Spiele'!$J16='alle Spiele'!EB16)),Punktsystem!$B$11,0)+IF(AND(Punktsystem!$D$10&lt;&gt;"",'alle Spiele'!$H16='alle Spiele'!$J16,'alle Spiele'!EA16='alle Spiele'!EB16,ABS('alle Spiele'!$H16-'alle Spiele'!EA16)=1),Punktsystem!$B$10,0),0)</f>
        <v>0</v>
      </c>
      <c r="EC16" s="223">
        <f>IF(EA16=Punktsystem!$B$5,IF(AND(Punktsystem!$I$14&lt;&gt;"",'alle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D16" s="226">
        <f>IF(OR('alle Spiele'!ED16="",'alle Spiele'!EE16="",'alle Spiele'!$K16="x"),0,IF(AND('alle Spiele'!$H16='alle Spiele'!ED16,'alle Spiele'!$J16='alle Spiele'!EE16),Punktsystem!$B$5,IF(OR(AND('alle Spiele'!$H16-'alle Spiele'!$J16&lt;0,'alle Spiele'!ED16-'alle Spiele'!EE16&lt;0),AND('alle Spiele'!$H16-'alle Spiele'!$J16&gt;0,'alle Spiele'!ED16-'alle Spiele'!EE16&gt;0),AND('alle Spiele'!$H16-'alle Spiele'!$J16=0,'alle Spiele'!ED16-'alle Spiele'!EE16=0)),Punktsystem!$B$6,0)))</f>
        <v>0</v>
      </c>
      <c r="EE16" s="222">
        <f>IF(ED16=Punktsystem!$B$6,IF(AND(Punktsystem!$D$9&lt;&gt;"",'alle Spiele'!$H16-'alle Spiele'!$J16='alle Spiele'!ED16-'alle Spiele'!EE16,'alle Spiele'!$H16&lt;&gt;'alle Spiele'!$J16),Punktsystem!$B$9,0)+IF(AND(Punktsystem!$D$11&lt;&gt;"",OR('alle Spiele'!$H16='alle Spiele'!ED16,'alle Spiele'!$J16='alle Spiele'!EE16)),Punktsystem!$B$11,0)+IF(AND(Punktsystem!$D$10&lt;&gt;"",'alle Spiele'!$H16='alle Spiele'!$J16,'alle Spiele'!ED16='alle Spiele'!EE16,ABS('alle Spiele'!$H16-'alle Spiele'!ED16)=1),Punktsystem!$B$10,0),0)</f>
        <v>0</v>
      </c>
      <c r="EF16" s="223">
        <f>IF(ED16=Punktsystem!$B$5,IF(AND(Punktsystem!$I$14&lt;&gt;"",'alle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G16" s="226">
        <f>IF(OR('alle Spiele'!EG16="",'alle Spiele'!EH16="",'alle Spiele'!$K16="x"),0,IF(AND('alle Spiele'!$H16='alle Spiele'!EG16,'alle Spiele'!$J16='alle Spiele'!EH16),Punktsystem!$B$5,IF(OR(AND('alle Spiele'!$H16-'alle Spiele'!$J16&lt;0,'alle Spiele'!EG16-'alle Spiele'!EH16&lt;0),AND('alle Spiele'!$H16-'alle Spiele'!$J16&gt;0,'alle Spiele'!EG16-'alle Spiele'!EH16&gt;0),AND('alle Spiele'!$H16-'alle Spiele'!$J16=0,'alle Spiele'!EG16-'alle Spiele'!EH16=0)),Punktsystem!$B$6,0)))</f>
        <v>0</v>
      </c>
      <c r="EH16" s="222">
        <f>IF(EG16=Punktsystem!$B$6,IF(AND(Punktsystem!$D$9&lt;&gt;"",'alle Spiele'!$H16-'alle Spiele'!$J16='alle Spiele'!EG16-'alle Spiele'!EH16,'alle Spiele'!$H16&lt;&gt;'alle Spiele'!$J16),Punktsystem!$B$9,0)+IF(AND(Punktsystem!$D$11&lt;&gt;"",OR('alle Spiele'!$H16='alle Spiele'!EG16,'alle Spiele'!$J16='alle Spiele'!EH16)),Punktsystem!$B$11,0)+IF(AND(Punktsystem!$D$10&lt;&gt;"",'alle Spiele'!$H16='alle Spiele'!$J16,'alle Spiele'!EG16='alle Spiele'!EH16,ABS('alle Spiele'!$H16-'alle Spiele'!EG16)=1),Punktsystem!$B$10,0),0)</f>
        <v>0</v>
      </c>
      <c r="EI16" s="223">
        <f>IF(EG16=Punktsystem!$B$5,IF(AND(Punktsystem!$I$14&lt;&gt;"",'alle Spiele'!$H16+'alle Spiele'!$J16&gt;Punktsystem!$D$14),('alle Spiele'!$H16+'alle Spiele'!$J16-Punktsystem!$D$14)*Punktsystem!$F$14,0)+IF(AND(Punktsystem!$I$15&lt;&gt;"",ABS('alle Spiele'!$H16-'alle Spiele'!$J16)&gt;Punktsystem!$D$15),(ABS('alle Spiele'!$H16-'alle Spiele'!$J16)-Punktsystem!$D$15)*Punktsystem!$F$15,0),0)</f>
        <v>0</v>
      </c>
    </row>
    <row r="17" spans="1:139">
      <c r="A17"/>
      <c r="B17"/>
      <c r="C17"/>
      <c r="D17"/>
      <c r="E17"/>
      <c r="F17"/>
      <c r="G17"/>
      <c r="H17"/>
      <c r="J17"/>
      <c r="K17"/>
      <c r="L17"/>
      <c r="M17"/>
      <c r="N17"/>
      <c r="O17"/>
      <c r="P17"/>
      <c r="Q17"/>
      <c r="T17" s="226">
        <f>IF(OR('alle Spiele'!T17="",'alle Spiele'!U17="",'alle Spiele'!$K17="x"),0,IF(AND('alle Spiele'!$H17='alle Spiele'!T17,'alle Spiele'!$J17='alle Spiele'!U17),Punktsystem!$B$5,IF(OR(AND('alle Spiele'!$H17-'alle Spiele'!$J17&lt;0,'alle Spiele'!T17-'alle Spiele'!U17&lt;0),AND('alle Spiele'!$H17-'alle Spiele'!$J17&gt;0,'alle Spiele'!T17-'alle Spiele'!U17&gt;0),AND('alle Spiele'!$H17-'alle Spiele'!$J17=0,'alle Spiele'!T17-'alle Spiele'!U17=0)),Punktsystem!$B$6,0)))</f>
        <v>3</v>
      </c>
      <c r="U17" s="222">
        <f>IF(T17=Punktsystem!$B$6,IF(AND(Punktsystem!$D$9&lt;&gt;"",'alle Spiele'!$H17-'alle Spiele'!$J17='alle Spiele'!T17-'alle Spiele'!U17,'alle Spiele'!$H17&lt;&gt;'alle Spiele'!$J17),Punktsystem!$B$9,0)+IF(AND(Punktsystem!$D$11&lt;&gt;"",OR('alle Spiele'!$H17='alle Spiele'!T17,'alle Spiele'!$J17='alle Spiele'!U17)),Punktsystem!$B$11,0)+IF(AND(Punktsystem!$D$10&lt;&gt;"",'alle Spiele'!$H17='alle Spiele'!$J17,'alle Spiele'!T17='alle Spiele'!U17,ABS('alle Spiele'!$H17-'alle Spiele'!T17)=1),Punktsystem!$B$10,0),0)</f>
        <v>0</v>
      </c>
      <c r="V17" s="223">
        <f>IF(T17=Punktsystem!$B$5,IF(AND(Punktsystem!$I$14&lt;&gt;"",'alle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W17" s="226">
        <f>IF(OR('alle Spiele'!W17="",'alle Spiele'!X17="",'alle Spiele'!$K17="x"),0,IF(AND('alle Spiele'!$H17='alle Spiele'!W17,'alle Spiele'!$J17='alle Spiele'!X17),Punktsystem!$B$5,IF(OR(AND('alle Spiele'!$H17-'alle Spiele'!$J17&lt;0,'alle Spiele'!W17-'alle Spiele'!X17&lt;0),AND('alle Spiele'!$H17-'alle Spiele'!$J17&gt;0,'alle Spiele'!W17-'alle Spiele'!X17&gt;0),AND('alle Spiele'!$H17-'alle Spiele'!$J17=0,'alle Spiele'!W17-'alle Spiele'!X17=0)),Punktsystem!$B$6,0)))</f>
        <v>0</v>
      </c>
      <c r="X17" s="222">
        <f>IF(W17=Punktsystem!$B$6,IF(AND(Punktsystem!$D$9&lt;&gt;"",'alle Spiele'!$H17-'alle Spiele'!$J17='alle Spiele'!W17-'alle Spiele'!X17,'alle Spiele'!$H17&lt;&gt;'alle Spiele'!$J17),Punktsystem!$B$9,0)+IF(AND(Punktsystem!$D$11&lt;&gt;"",OR('alle Spiele'!$H17='alle Spiele'!W17,'alle Spiele'!$J17='alle Spiele'!X17)),Punktsystem!$B$11,0)+IF(AND(Punktsystem!$D$10&lt;&gt;"",'alle Spiele'!$H17='alle Spiele'!$J17,'alle Spiele'!W17='alle Spiele'!X17,ABS('alle Spiele'!$H17-'alle Spiele'!W17)=1),Punktsystem!$B$10,0),0)</f>
        <v>0</v>
      </c>
      <c r="Y17" s="223">
        <f>IF(W17=Punktsystem!$B$5,IF(AND(Punktsystem!$I$14&lt;&gt;"",'alle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Z17" s="226">
        <f>IF(OR('alle Spiele'!Z17="",'alle Spiele'!AA17="",'alle Spiele'!$K17="x"),0,IF(AND('alle Spiele'!$H17='alle Spiele'!Z17,'alle Spiele'!$J17='alle Spiele'!AA17),Punktsystem!$B$5,IF(OR(AND('alle Spiele'!$H17-'alle Spiele'!$J17&lt;0,'alle Spiele'!Z17-'alle Spiele'!AA17&lt;0),AND('alle Spiele'!$H17-'alle Spiele'!$J17&gt;0,'alle Spiele'!Z17-'alle Spiele'!AA17&gt;0),AND('alle Spiele'!$H17-'alle Spiele'!$J17=0,'alle Spiele'!Z17-'alle Spiele'!AA17=0)),Punktsystem!$B$6,0)))</f>
        <v>0</v>
      </c>
      <c r="AA17" s="222">
        <f>IF(Z17=Punktsystem!$B$6,IF(AND(Punktsystem!$D$9&lt;&gt;"",'alle Spiele'!$H17-'alle Spiele'!$J17='alle Spiele'!Z17-'alle Spiele'!AA17,'alle Spiele'!$H17&lt;&gt;'alle Spiele'!$J17),Punktsystem!$B$9,0)+IF(AND(Punktsystem!$D$11&lt;&gt;"",OR('alle Spiele'!$H17='alle Spiele'!Z17,'alle Spiele'!$J17='alle Spiele'!AA17)),Punktsystem!$B$11,0)+IF(AND(Punktsystem!$D$10&lt;&gt;"",'alle Spiele'!$H17='alle Spiele'!$J17,'alle Spiele'!Z17='alle Spiele'!AA17,ABS('alle Spiele'!$H17-'alle Spiele'!Z17)=1),Punktsystem!$B$10,0),0)</f>
        <v>0</v>
      </c>
      <c r="AB17" s="223">
        <f>IF(Z17=Punktsystem!$B$5,IF(AND(Punktsystem!$I$14&lt;&gt;"",'alle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C17" s="226">
        <f>IF(OR('alle Spiele'!AC17="",'alle Spiele'!AD17="",'alle Spiele'!$K17="x"),0,IF(AND('alle Spiele'!$H17='alle Spiele'!AC17,'alle Spiele'!$J17='alle Spiele'!AD17),Punktsystem!$B$5,IF(OR(AND('alle Spiele'!$H17-'alle Spiele'!$J17&lt;0,'alle Spiele'!AC17-'alle Spiele'!AD17&lt;0),AND('alle Spiele'!$H17-'alle Spiele'!$J17&gt;0,'alle Spiele'!AC17-'alle Spiele'!AD17&gt;0),AND('alle Spiele'!$H17-'alle Spiele'!$J17=0,'alle Spiele'!AC17-'alle Spiele'!AD17=0)),Punktsystem!$B$6,0)))</f>
        <v>0</v>
      </c>
      <c r="AD17" s="222">
        <f>IF(AC17=Punktsystem!$B$6,IF(AND(Punktsystem!$D$9&lt;&gt;"",'alle Spiele'!$H17-'alle Spiele'!$J17='alle Spiele'!AC17-'alle Spiele'!AD17,'alle Spiele'!$H17&lt;&gt;'alle Spiele'!$J17),Punktsystem!$B$9,0)+IF(AND(Punktsystem!$D$11&lt;&gt;"",OR('alle Spiele'!$H17='alle Spiele'!AC17,'alle Spiele'!$J17='alle Spiele'!AD17)),Punktsystem!$B$11,0)+IF(AND(Punktsystem!$D$10&lt;&gt;"",'alle Spiele'!$H17='alle Spiele'!$J17,'alle Spiele'!AC17='alle Spiele'!AD17,ABS('alle Spiele'!$H17-'alle Spiele'!AC17)=1),Punktsystem!$B$10,0),0)</f>
        <v>0</v>
      </c>
      <c r="AE17" s="223">
        <f>IF(AC17=Punktsystem!$B$5,IF(AND(Punktsystem!$I$14&lt;&gt;"",'alle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F17" s="226">
        <f>IF(OR('alle Spiele'!AF17="",'alle Spiele'!AG17="",'alle Spiele'!$K17="x"),0,IF(AND('alle Spiele'!$H17='alle Spiele'!AF17,'alle Spiele'!$J17='alle Spiele'!AG17),Punktsystem!$B$5,IF(OR(AND('alle Spiele'!$H17-'alle Spiele'!$J17&lt;0,'alle Spiele'!AF17-'alle Spiele'!AG17&lt;0),AND('alle Spiele'!$H17-'alle Spiele'!$J17&gt;0,'alle Spiele'!AF17-'alle Spiele'!AG17&gt;0),AND('alle Spiele'!$H17-'alle Spiele'!$J17=0,'alle Spiele'!AF17-'alle Spiele'!AG17=0)),Punktsystem!$B$6,0)))</f>
        <v>0</v>
      </c>
      <c r="AG17" s="222">
        <f>IF(AF17=Punktsystem!$B$6,IF(AND(Punktsystem!$D$9&lt;&gt;"",'alle Spiele'!$H17-'alle Spiele'!$J17='alle Spiele'!AF17-'alle Spiele'!AG17,'alle Spiele'!$H17&lt;&gt;'alle Spiele'!$J17),Punktsystem!$B$9,0)+IF(AND(Punktsystem!$D$11&lt;&gt;"",OR('alle Spiele'!$H17='alle Spiele'!AF17,'alle Spiele'!$J17='alle Spiele'!AG17)),Punktsystem!$B$11,0)+IF(AND(Punktsystem!$D$10&lt;&gt;"",'alle Spiele'!$H17='alle Spiele'!$J17,'alle Spiele'!AF17='alle Spiele'!AG17,ABS('alle Spiele'!$H17-'alle Spiele'!AF17)=1),Punktsystem!$B$10,0),0)</f>
        <v>0</v>
      </c>
      <c r="AH17" s="223">
        <f>IF(AF17=Punktsystem!$B$5,IF(AND(Punktsystem!$I$14&lt;&gt;"",'alle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I17" s="226">
        <f>IF(OR('alle Spiele'!AI17="",'alle Spiele'!AJ17="",'alle Spiele'!$K17="x"),0,IF(AND('alle Spiele'!$H17='alle Spiele'!AI17,'alle Spiele'!$J17='alle Spiele'!AJ17),Punktsystem!$B$5,IF(OR(AND('alle Spiele'!$H17-'alle Spiele'!$J17&lt;0,'alle Spiele'!AI17-'alle Spiele'!AJ17&lt;0),AND('alle Spiele'!$H17-'alle Spiele'!$J17&gt;0,'alle Spiele'!AI17-'alle Spiele'!AJ17&gt;0),AND('alle Spiele'!$H17-'alle Spiele'!$J17=0,'alle Spiele'!AI17-'alle Spiele'!AJ17=0)),Punktsystem!$B$6,0)))</f>
        <v>0</v>
      </c>
      <c r="AJ17" s="222">
        <f>IF(AI17=Punktsystem!$B$6,IF(AND(Punktsystem!$D$9&lt;&gt;"",'alle Spiele'!$H17-'alle Spiele'!$J17='alle Spiele'!AI17-'alle Spiele'!AJ17,'alle Spiele'!$H17&lt;&gt;'alle Spiele'!$J17),Punktsystem!$B$9,0)+IF(AND(Punktsystem!$D$11&lt;&gt;"",OR('alle Spiele'!$H17='alle Spiele'!AI17,'alle Spiele'!$J17='alle Spiele'!AJ17)),Punktsystem!$B$11,0)+IF(AND(Punktsystem!$D$10&lt;&gt;"",'alle Spiele'!$H17='alle Spiele'!$J17,'alle Spiele'!AI17='alle Spiele'!AJ17,ABS('alle Spiele'!$H17-'alle Spiele'!AI17)=1),Punktsystem!$B$10,0),0)</f>
        <v>0</v>
      </c>
      <c r="AK17" s="223">
        <f>IF(AI17=Punktsystem!$B$5,IF(AND(Punktsystem!$I$14&lt;&gt;"",'alle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L17" s="226">
        <f>IF(OR('alle Spiele'!AL17="",'alle Spiele'!AM17="",'alle Spiele'!$K17="x"),0,IF(AND('alle Spiele'!$H17='alle Spiele'!AL17,'alle Spiele'!$J17='alle Spiele'!AM17),Punktsystem!$B$5,IF(OR(AND('alle Spiele'!$H17-'alle Spiele'!$J17&lt;0,'alle Spiele'!AL17-'alle Spiele'!AM17&lt;0),AND('alle Spiele'!$H17-'alle Spiele'!$J17&gt;0,'alle Spiele'!AL17-'alle Spiele'!AM17&gt;0),AND('alle Spiele'!$H17-'alle Spiele'!$J17=0,'alle Spiele'!AL17-'alle Spiele'!AM17=0)),Punktsystem!$B$6,0)))</f>
        <v>0</v>
      </c>
      <c r="AM17" s="222">
        <f>IF(AL17=Punktsystem!$B$6,IF(AND(Punktsystem!$D$9&lt;&gt;"",'alle Spiele'!$H17-'alle Spiele'!$J17='alle Spiele'!AL17-'alle Spiele'!AM17,'alle Spiele'!$H17&lt;&gt;'alle Spiele'!$J17),Punktsystem!$B$9,0)+IF(AND(Punktsystem!$D$11&lt;&gt;"",OR('alle Spiele'!$H17='alle Spiele'!AL17,'alle Spiele'!$J17='alle Spiele'!AM17)),Punktsystem!$B$11,0)+IF(AND(Punktsystem!$D$10&lt;&gt;"",'alle Spiele'!$H17='alle Spiele'!$J17,'alle Spiele'!AL17='alle Spiele'!AM17,ABS('alle Spiele'!$H17-'alle Spiele'!AL17)=1),Punktsystem!$B$10,0),0)</f>
        <v>0</v>
      </c>
      <c r="AN17" s="223">
        <f>IF(AL17=Punktsystem!$B$5,IF(AND(Punktsystem!$I$14&lt;&gt;"",'alle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O17" s="226">
        <f>IF(OR('alle Spiele'!AO17="",'alle Spiele'!AP17="",'alle Spiele'!$K17="x"),0,IF(AND('alle Spiele'!$H17='alle Spiele'!AO17,'alle Spiele'!$J17='alle Spiele'!AP17),Punktsystem!$B$5,IF(OR(AND('alle Spiele'!$H17-'alle Spiele'!$J17&lt;0,'alle Spiele'!AO17-'alle Spiele'!AP17&lt;0),AND('alle Spiele'!$H17-'alle Spiele'!$J17&gt;0,'alle Spiele'!AO17-'alle Spiele'!AP17&gt;0),AND('alle Spiele'!$H17-'alle Spiele'!$J17=0,'alle Spiele'!AO17-'alle Spiele'!AP17=0)),Punktsystem!$B$6,0)))</f>
        <v>0</v>
      </c>
      <c r="AP17" s="222">
        <f>IF(AO17=Punktsystem!$B$6,IF(AND(Punktsystem!$D$9&lt;&gt;"",'alle Spiele'!$H17-'alle Spiele'!$J17='alle Spiele'!AO17-'alle Spiele'!AP17,'alle Spiele'!$H17&lt;&gt;'alle Spiele'!$J17),Punktsystem!$B$9,0)+IF(AND(Punktsystem!$D$11&lt;&gt;"",OR('alle Spiele'!$H17='alle Spiele'!AO17,'alle Spiele'!$J17='alle Spiele'!AP17)),Punktsystem!$B$11,0)+IF(AND(Punktsystem!$D$10&lt;&gt;"",'alle Spiele'!$H17='alle Spiele'!$J17,'alle Spiele'!AO17='alle Spiele'!AP17,ABS('alle Spiele'!$H17-'alle Spiele'!AO17)=1),Punktsystem!$B$10,0),0)</f>
        <v>0</v>
      </c>
      <c r="AQ17" s="223">
        <f>IF(AO17=Punktsystem!$B$5,IF(AND(Punktsystem!$I$14&lt;&gt;"",'alle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R17" s="226">
        <f>IF(OR('alle Spiele'!AR17="",'alle Spiele'!AS17="",'alle Spiele'!$K17="x"),0,IF(AND('alle Spiele'!$H17='alle Spiele'!AR17,'alle Spiele'!$J17='alle Spiele'!AS17),Punktsystem!$B$5,IF(OR(AND('alle Spiele'!$H17-'alle Spiele'!$J17&lt;0,'alle Spiele'!AR17-'alle Spiele'!AS17&lt;0),AND('alle Spiele'!$H17-'alle Spiele'!$J17&gt;0,'alle Spiele'!AR17-'alle Spiele'!AS17&gt;0),AND('alle Spiele'!$H17-'alle Spiele'!$J17=0,'alle Spiele'!AR17-'alle Spiele'!AS17=0)),Punktsystem!$B$6,0)))</f>
        <v>0</v>
      </c>
      <c r="AS17" s="222">
        <f>IF(AR17=Punktsystem!$B$6,IF(AND(Punktsystem!$D$9&lt;&gt;"",'alle Spiele'!$H17-'alle Spiele'!$J17='alle Spiele'!AR17-'alle Spiele'!AS17,'alle Spiele'!$H17&lt;&gt;'alle Spiele'!$J17),Punktsystem!$B$9,0)+IF(AND(Punktsystem!$D$11&lt;&gt;"",OR('alle Spiele'!$H17='alle Spiele'!AR17,'alle Spiele'!$J17='alle Spiele'!AS17)),Punktsystem!$B$11,0)+IF(AND(Punktsystem!$D$10&lt;&gt;"",'alle Spiele'!$H17='alle Spiele'!$J17,'alle Spiele'!AR17='alle Spiele'!AS17,ABS('alle Spiele'!$H17-'alle Spiele'!AR17)=1),Punktsystem!$B$10,0),0)</f>
        <v>0</v>
      </c>
      <c r="AT17" s="223">
        <f>IF(AR17=Punktsystem!$B$5,IF(AND(Punktsystem!$I$14&lt;&gt;"",'alle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U17" s="226">
        <f>IF(OR('alle Spiele'!AU17="",'alle Spiele'!AV17="",'alle Spiele'!$K17="x"),0,IF(AND('alle Spiele'!$H17='alle Spiele'!AU17,'alle Spiele'!$J17='alle Spiele'!AV17),Punktsystem!$B$5,IF(OR(AND('alle Spiele'!$H17-'alle Spiele'!$J17&lt;0,'alle Spiele'!AU17-'alle Spiele'!AV17&lt;0),AND('alle Spiele'!$H17-'alle Spiele'!$J17&gt;0,'alle Spiele'!AU17-'alle Spiele'!AV17&gt;0),AND('alle Spiele'!$H17-'alle Spiele'!$J17=0,'alle Spiele'!AU17-'alle Spiele'!AV17=0)),Punktsystem!$B$6,0)))</f>
        <v>0</v>
      </c>
      <c r="AV17" s="222">
        <f>IF(AU17=Punktsystem!$B$6,IF(AND(Punktsystem!$D$9&lt;&gt;"",'alle Spiele'!$H17-'alle Spiele'!$J17='alle Spiele'!AU17-'alle Spiele'!AV17,'alle Spiele'!$H17&lt;&gt;'alle Spiele'!$J17),Punktsystem!$B$9,0)+IF(AND(Punktsystem!$D$11&lt;&gt;"",OR('alle Spiele'!$H17='alle Spiele'!AU17,'alle Spiele'!$J17='alle Spiele'!AV17)),Punktsystem!$B$11,0)+IF(AND(Punktsystem!$D$10&lt;&gt;"",'alle Spiele'!$H17='alle Spiele'!$J17,'alle Spiele'!AU17='alle Spiele'!AV17,ABS('alle Spiele'!$H17-'alle Spiele'!AU17)=1),Punktsystem!$B$10,0),0)</f>
        <v>0</v>
      </c>
      <c r="AW17" s="223">
        <f>IF(AU17=Punktsystem!$B$5,IF(AND(Punktsystem!$I$14&lt;&gt;"",'alle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X17" s="226">
        <f>IF(OR('alle Spiele'!AX17="",'alle Spiele'!AY17="",'alle Spiele'!$K17="x"),0,IF(AND('alle Spiele'!$H17='alle Spiele'!AX17,'alle Spiele'!$J17='alle Spiele'!AY17),Punktsystem!$B$5,IF(OR(AND('alle Spiele'!$H17-'alle Spiele'!$J17&lt;0,'alle Spiele'!AX17-'alle Spiele'!AY17&lt;0),AND('alle Spiele'!$H17-'alle Spiele'!$J17&gt;0,'alle Spiele'!AX17-'alle Spiele'!AY17&gt;0),AND('alle Spiele'!$H17-'alle Spiele'!$J17=0,'alle Spiele'!AX17-'alle Spiele'!AY17=0)),Punktsystem!$B$6,0)))</f>
        <v>0</v>
      </c>
      <c r="AY17" s="222">
        <f>IF(AX17=Punktsystem!$B$6,IF(AND(Punktsystem!$D$9&lt;&gt;"",'alle Spiele'!$H17-'alle Spiele'!$J17='alle Spiele'!AX17-'alle Spiele'!AY17,'alle Spiele'!$H17&lt;&gt;'alle Spiele'!$J17),Punktsystem!$B$9,0)+IF(AND(Punktsystem!$D$11&lt;&gt;"",OR('alle Spiele'!$H17='alle Spiele'!AX17,'alle Spiele'!$J17='alle Spiele'!AY17)),Punktsystem!$B$11,0)+IF(AND(Punktsystem!$D$10&lt;&gt;"",'alle Spiele'!$H17='alle Spiele'!$J17,'alle Spiele'!AX17='alle Spiele'!AY17,ABS('alle Spiele'!$H17-'alle Spiele'!AX17)=1),Punktsystem!$B$10,0),0)</f>
        <v>0</v>
      </c>
      <c r="AZ17" s="223">
        <f>IF(AX17=Punktsystem!$B$5,IF(AND(Punktsystem!$I$14&lt;&gt;"",'alle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A17" s="226">
        <f>IF(OR('alle Spiele'!BA17="",'alle Spiele'!BB17="",'alle Spiele'!$K17="x"),0,IF(AND('alle Spiele'!$H17='alle Spiele'!BA17,'alle Spiele'!$J17='alle Spiele'!BB17),Punktsystem!$B$5,IF(OR(AND('alle Spiele'!$H17-'alle Spiele'!$J17&lt;0,'alle Spiele'!BA17-'alle Spiele'!BB17&lt;0),AND('alle Spiele'!$H17-'alle Spiele'!$J17&gt;0,'alle Spiele'!BA17-'alle Spiele'!BB17&gt;0),AND('alle Spiele'!$H17-'alle Spiele'!$J17=0,'alle Spiele'!BA17-'alle Spiele'!BB17=0)),Punktsystem!$B$6,0)))</f>
        <v>0</v>
      </c>
      <c r="BB17" s="222">
        <f>IF(BA17=Punktsystem!$B$6,IF(AND(Punktsystem!$D$9&lt;&gt;"",'alle Spiele'!$H17-'alle Spiele'!$J17='alle Spiele'!BA17-'alle Spiele'!BB17,'alle Spiele'!$H17&lt;&gt;'alle Spiele'!$J17),Punktsystem!$B$9,0)+IF(AND(Punktsystem!$D$11&lt;&gt;"",OR('alle Spiele'!$H17='alle Spiele'!BA17,'alle Spiele'!$J17='alle Spiele'!BB17)),Punktsystem!$B$11,0)+IF(AND(Punktsystem!$D$10&lt;&gt;"",'alle Spiele'!$H17='alle Spiele'!$J17,'alle Spiele'!BA17='alle Spiele'!BB17,ABS('alle Spiele'!$H17-'alle Spiele'!BA17)=1),Punktsystem!$B$10,0),0)</f>
        <v>0</v>
      </c>
      <c r="BC17" s="223">
        <f>IF(BA17=Punktsystem!$B$5,IF(AND(Punktsystem!$I$14&lt;&gt;"",'alle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D17" s="226">
        <f>IF(OR('alle Spiele'!BD17="",'alle Spiele'!BE17="",'alle Spiele'!$K17="x"),0,IF(AND('alle Spiele'!$H17='alle Spiele'!BD17,'alle Spiele'!$J17='alle Spiele'!BE17),Punktsystem!$B$5,IF(OR(AND('alle Spiele'!$H17-'alle Spiele'!$J17&lt;0,'alle Spiele'!BD17-'alle Spiele'!BE17&lt;0),AND('alle Spiele'!$H17-'alle Spiele'!$J17&gt;0,'alle Spiele'!BD17-'alle Spiele'!BE17&gt;0),AND('alle Spiele'!$H17-'alle Spiele'!$J17=0,'alle Spiele'!BD17-'alle Spiele'!BE17=0)),Punktsystem!$B$6,0)))</f>
        <v>0</v>
      </c>
      <c r="BE17" s="222">
        <f>IF(BD17=Punktsystem!$B$6,IF(AND(Punktsystem!$D$9&lt;&gt;"",'alle Spiele'!$H17-'alle Spiele'!$J17='alle Spiele'!BD17-'alle Spiele'!BE17,'alle Spiele'!$H17&lt;&gt;'alle Spiele'!$J17),Punktsystem!$B$9,0)+IF(AND(Punktsystem!$D$11&lt;&gt;"",OR('alle Spiele'!$H17='alle Spiele'!BD17,'alle Spiele'!$J17='alle Spiele'!BE17)),Punktsystem!$B$11,0)+IF(AND(Punktsystem!$D$10&lt;&gt;"",'alle Spiele'!$H17='alle Spiele'!$J17,'alle Spiele'!BD17='alle Spiele'!BE17,ABS('alle Spiele'!$H17-'alle Spiele'!BD17)=1),Punktsystem!$B$10,0),0)</f>
        <v>0</v>
      </c>
      <c r="BF17" s="223">
        <f>IF(BD17=Punktsystem!$B$5,IF(AND(Punktsystem!$I$14&lt;&gt;"",'alle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G17" s="226">
        <f>IF(OR('alle Spiele'!BG17="",'alle Spiele'!BH17="",'alle Spiele'!$K17="x"),0,IF(AND('alle Spiele'!$H17='alle Spiele'!BG17,'alle Spiele'!$J17='alle Spiele'!BH17),Punktsystem!$B$5,IF(OR(AND('alle Spiele'!$H17-'alle Spiele'!$J17&lt;0,'alle Spiele'!BG17-'alle Spiele'!BH17&lt;0),AND('alle Spiele'!$H17-'alle Spiele'!$J17&gt;0,'alle Spiele'!BG17-'alle Spiele'!BH17&gt;0),AND('alle Spiele'!$H17-'alle Spiele'!$J17=0,'alle Spiele'!BG17-'alle Spiele'!BH17=0)),Punktsystem!$B$6,0)))</f>
        <v>0</v>
      </c>
      <c r="BH17" s="222">
        <f>IF(BG17=Punktsystem!$B$6,IF(AND(Punktsystem!$D$9&lt;&gt;"",'alle Spiele'!$H17-'alle Spiele'!$J17='alle Spiele'!BG17-'alle Spiele'!BH17,'alle Spiele'!$H17&lt;&gt;'alle Spiele'!$J17),Punktsystem!$B$9,0)+IF(AND(Punktsystem!$D$11&lt;&gt;"",OR('alle Spiele'!$H17='alle Spiele'!BG17,'alle Spiele'!$J17='alle Spiele'!BH17)),Punktsystem!$B$11,0)+IF(AND(Punktsystem!$D$10&lt;&gt;"",'alle Spiele'!$H17='alle Spiele'!$J17,'alle Spiele'!BG17='alle Spiele'!BH17,ABS('alle Spiele'!$H17-'alle Spiele'!BG17)=1),Punktsystem!$B$10,0),0)</f>
        <v>0</v>
      </c>
      <c r="BI17" s="223">
        <f>IF(BG17=Punktsystem!$B$5,IF(AND(Punktsystem!$I$14&lt;&gt;"",'alle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J17" s="226">
        <f>IF(OR('alle Spiele'!BJ17="",'alle Spiele'!BK17="",'alle Spiele'!$K17="x"),0,IF(AND('alle Spiele'!$H17='alle Spiele'!BJ17,'alle Spiele'!$J17='alle Spiele'!BK17),Punktsystem!$B$5,IF(OR(AND('alle Spiele'!$H17-'alle Spiele'!$J17&lt;0,'alle Spiele'!BJ17-'alle Spiele'!BK17&lt;0),AND('alle Spiele'!$H17-'alle Spiele'!$J17&gt;0,'alle Spiele'!BJ17-'alle Spiele'!BK17&gt;0),AND('alle Spiele'!$H17-'alle Spiele'!$J17=0,'alle Spiele'!BJ17-'alle Spiele'!BK17=0)),Punktsystem!$B$6,0)))</f>
        <v>0</v>
      </c>
      <c r="BK17" s="222">
        <f>IF(BJ17=Punktsystem!$B$6,IF(AND(Punktsystem!$D$9&lt;&gt;"",'alle Spiele'!$H17-'alle Spiele'!$J17='alle Spiele'!BJ17-'alle Spiele'!BK17,'alle Spiele'!$H17&lt;&gt;'alle Spiele'!$J17),Punktsystem!$B$9,0)+IF(AND(Punktsystem!$D$11&lt;&gt;"",OR('alle Spiele'!$H17='alle Spiele'!BJ17,'alle Spiele'!$J17='alle Spiele'!BK17)),Punktsystem!$B$11,0)+IF(AND(Punktsystem!$D$10&lt;&gt;"",'alle Spiele'!$H17='alle Spiele'!$J17,'alle Spiele'!BJ17='alle Spiele'!BK17,ABS('alle Spiele'!$H17-'alle Spiele'!BJ17)=1),Punktsystem!$B$10,0),0)</f>
        <v>0</v>
      </c>
      <c r="BL17" s="223">
        <f>IF(BJ17=Punktsystem!$B$5,IF(AND(Punktsystem!$I$14&lt;&gt;"",'alle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M17" s="226">
        <f>IF(OR('alle Spiele'!BM17="",'alle Spiele'!BN17="",'alle Spiele'!$K17="x"),0,IF(AND('alle Spiele'!$H17='alle Spiele'!BM17,'alle Spiele'!$J17='alle Spiele'!BN17),Punktsystem!$B$5,IF(OR(AND('alle Spiele'!$H17-'alle Spiele'!$J17&lt;0,'alle Spiele'!BM17-'alle Spiele'!BN17&lt;0),AND('alle Spiele'!$H17-'alle Spiele'!$J17&gt;0,'alle Spiele'!BM17-'alle Spiele'!BN17&gt;0),AND('alle Spiele'!$H17-'alle Spiele'!$J17=0,'alle Spiele'!BM17-'alle Spiele'!BN17=0)),Punktsystem!$B$6,0)))</f>
        <v>0</v>
      </c>
      <c r="BN17" s="222">
        <f>IF(BM17=Punktsystem!$B$6,IF(AND(Punktsystem!$D$9&lt;&gt;"",'alle Spiele'!$H17-'alle Spiele'!$J17='alle Spiele'!BM17-'alle Spiele'!BN17,'alle Spiele'!$H17&lt;&gt;'alle Spiele'!$J17),Punktsystem!$B$9,0)+IF(AND(Punktsystem!$D$11&lt;&gt;"",OR('alle Spiele'!$H17='alle Spiele'!BM17,'alle Spiele'!$J17='alle Spiele'!BN17)),Punktsystem!$B$11,0)+IF(AND(Punktsystem!$D$10&lt;&gt;"",'alle Spiele'!$H17='alle Spiele'!$J17,'alle Spiele'!BM17='alle Spiele'!BN17,ABS('alle Spiele'!$H17-'alle Spiele'!BM17)=1),Punktsystem!$B$10,0),0)</f>
        <v>0</v>
      </c>
      <c r="BO17" s="223">
        <f>IF(BM17=Punktsystem!$B$5,IF(AND(Punktsystem!$I$14&lt;&gt;"",'alle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P17" s="226">
        <f>IF(OR('alle Spiele'!BP17="",'alle Spiele'!BQ17="",'alle Spiele'!$K17="x"),0,IF(AND('alle Spiele'!$H17='alle Spiele'!BP17,'alle Spiele'!$J17='alle Spiele'!BQ17),Punktsystem!$B$5,IF(OR(AND('alle Spiele'!$H17-'alle Spiele'!$J17&lt;0,'alle Spiele'!BP17-'alle Spiele'!BQ17&lt;0),AND('alle Spiele'!$H17-'alle Spiele'!$J17&gt;0,'alle Spiele'!BP17-'alle Spiele'!BQ17&gt;0),AND('alle Spiele'!$H17-'alle Spiele'!$J17=0,'alle Spiele'!BP17-'alle Spiele'!BQ17=0)),Punktsystem!$B$6,0)))</f>
        <v>0</v>
      </c>
      <c r="BQ17" s="222">
        <f>IF(BP17=Punktsystem!$B$6,IF(AND(Punktsystem!$D$9&lt;&gt;"",'alle Spiele'!$H17-'alle Spiele'!$J17='alle Spiele'!BP17-'alle Spiele'!BQ17,'alle Spiele'!$H17&lt;&gt;'alle Spiele'!$J17),Punktsystem!$B$9,0)+IF(AND(Punktsystem!$D$11&lt;&gt;"",OR('alle Spiele'!$H17='alle Spiele'!BP17,'alle Spiele'!$J17='alle Spiele'!BQ17)),Punktsystem!$B$11,0)+IF(AND(Punktsystem!$D$10&lt;&gt;"",'alle Spiele'!$H17='alle Spiele'!$J17,'alle Spiele'!BP17='alle Spiele'!BQ17,ABS('alle Spiele'!$H17-'alle Spiele'!BP17)=1),Punktsystem!$B$10,0),0)</f>
        <v>0</v>
      </c>
      <c r="BR17" s="223">
        <f>IF(BP17=Punktsystem!$B$5,IF(AND(Punktsystem!$I$14&lt;&gt;"",'alle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S17" s="226">
        <f>IF(OR('alle Spiele'!BS17="",'alle Spiele'!BT17="",'alle Spiele'!$K17="x"),0,IF(AND('alle Spiele'!$H17='alle Spiele'!BS17,'alle Spiele'!$J17='alle Spiele'!BT17),Punktsystem!$B$5,IF(OR(AND('alle Spiele'!$H17-'alle Spiele'!$J17&lt;0,'alle Spiele'!BS17-'alle Spiele'!BT17&lt;0),AND('alle Spiele'!$H17-'alle Spiele'!$J17&gt;0,'alle Spiele'!BS17-'alle Spiele'!BT17&gt;0),AND('alle Spiele'!$H17-'alle Spiele'!$J17=0,'alle Spiele'!BS17-'alle Spiele'!BT17=0)),Punktsystem!$B$6,0)))</f>
        <v>0</v>
      </c>
      <c r="BT17" s="222">
        <f>IF(BS17=Punktsystem!$B$6,IF(AND(Punktsystem!$D$9&lt;&gt;"",'alle Spiele'!$H17-'alle Spiele'!$J17='alle Spiele'!BS17-'alle Spiele'!BT17,'alle Spiele'!$H17&lt;&gt;'alle Spiele'!$J17),Punktsystem!$B$9,0)+IF(AND(Punktsystem!$D$11&lt;&gt;"",OR('alle Spiele'!$H17='alle Spiele'!BS17,'alle Spiele'!$J17='alle Spiele'!BT17)),Punktsystem!$B$11,0)+IF(AND(Punktsystem!$D$10&lt;&gt;"",'alle Spiele'!$H17='alle Spiele'!$J17,'alle Spiele'!BS17='alle Spiele'!BT17,ABS('alle Spiele'!$H17-'alle Spiele'!BS17)=1),Punktsystem!$B$10,0),0)</f>
        <v>0</v>
      </c>
      <c r="BU17" s="223">
        <f>IF(BS17=Punktsystem!$B$5,IF(AND(Punktsystem!$I$14&lt;&gt;"",'alle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V17" s="226">
        <f>IF(OR('alle Spiele'!BV17="",'alle Spiele'!BW17="",'alle Spiele'!$K17="x"),0,IF(AND('alle Spiele'!$H17='alle Spiele'!BV17,'alle Spiele'!$J17='alle Spiele'!BW17),Punktsystem!$B$5,IF(OR(AND('alle Spiele'!$H17-'alle Spiele'!$J17&lt;0,'alle Spiele'!BV17-'alle Spiele'!BW17&lt;0),AND('alle Spiele'!$H17-'alle Spiele'!$J17&gt;0,'alle Spiele'!BV17-'alle Spiele'!BW17&gt;0),AND('alle Spiele'!$H17-'alle Spiele'!$J17=0,'alle Spiele'!BV17-'alle Spiele'!BW17=0)),Punktsystem!$B$6,0)))</f>
        <v>0</v>
      </c>
      <c r="BW17" s="222">
        <f>IF(BV17=Punktsystem!$B$6,IF(AND(Punktsystem!$D$9&lt;&gt;"",'alle Spiele'!$H17-'alle Spiele'!$J17='alle Spiele'!BV17-'alle Spiele'!BW17,'alle Spiele'!$H17&lt;&gt;'alle Spiele'!$J17),Punktsystem!$B$9,0)+IF(AND(Punktsystem!$D$11&lt;&gt;"",OR('alle Spiele'!$H17='alle Spiele'!BV17,'alle Spiele'!$J17='alle Spiele'!BW17)),Punktsystem!$B$11,0)+IF(AND(Punktsystem!$D$10&lt;&gt;"",'alle Spiele'!$H17='alle Spiele'!$J17,'alle Spiele'!BV17='alle Spiele'!BW17,ABS('alle Spiele'!$H17-'alle Spiele'!BV17)=1),Punktsystem!$B$10,0),0)</f>
        <v>0</v>
      </c>
      <c r="BX17" s="223">
        <f>IF(BV17=Punktsystem!$B$5,IF(AND(Punktsystem!$I$14&lt;&gt;"",'alle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Y17" s="226">
        <f>IF(OR('alle Spiele'!BY17="",'alle Spiele'!BZ17="",'alle Spiele'!$K17="x"),0,IF(AND('alle Spiele'!$H17='alle Spiele'!BY17,'alle Spiele'!$J17='alle Spiele'!BZ17),Punktsystem!$B$5,IF(OR(AND('alle Spiele'!$H17-'alle Spiele'!$J17&lt;0,'alle Spiele'!BY17-'alle Spiele'!BZ17&lt;0),AND('alle Spiele'!$H17-'alle Spiele'!$J17&gt;0,'alle Spiele'!BY17-'alle Spiele'!BZ17&gt;0),AND('alle Spiele'!$H17-'alle Spiele'!$J17=0,'alle Spiele'!BY17-'alle Spiele'!BZ17=0)),Punktsystem!$B$6,0)))</f>
        <v>0</v>
      </c>
      <c r="BZ17" s="222">
        <f>IF(BY17=Punktsystem!$B$6,IF(AND(Punktsystem!$D$9&lt;&gt;"",'alle Spiele'!$H17-'alle Spiele'!$J17='alle Spiele'!BY17-'alle Spiele'!BZ17,'alle Spiele'!$H17&lt;&gt;'alle Spiele'!$J17),Punktsystem!$B$9,0)+IF(AND(Punktsystem!$D$11&lt;&gt;"",OR('alle Spiele'!$H17='alle Spiele'!BY17,'alle Spiele'!$J17='alle Spiele'!BZ17)),Punktsystem!$B$11,0)+IF(AND(Punktsystem!$D$10&lt;&gt;"",'alle Spiele'!$H17='alle Spiele'!$J17,'alle Spiele'!BY17='alle Spiele'!BZ17,ABS('alle Spiele'!$H17-'alle Spiele'!BY17)=1),Punktsystem!$B$10,0),0)</f>
        <v>0</v>
      </c>
      <c r="CA17" s="223">
        <f>IF(BY17=Punktsystem!$B$5,IF(AND(Punktsystem!$I$14&lt;&gt;"",'alle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B17" s="226">
        <f>IF(OR('alle Spiele'!CB17="",'alle Spiele'!CC17="",'alle Spiele'!$K17="x"),0,IF(AND('alle Spiele'!$H17='alle Spiele'!CB17,'alle Spiele'!$J17='alle Spiele'!CC17),Punktsystem!$B$5,IF(OR(AND('alle Spiele'!$H17-'alle Spiele'!$J17&lt;0,'alle Spiele'!CB17-'alle Spiele'!CC17&lt;0),AND('alle Spiele'!$H17-'alle Spiele'!$J17&gt;0,'alle Spiele'!CB17-'alle Spiele'!CC17&gt;0),AND('alle Spiele'!$H17-'alle Spiele'!$J17=0,'alle Spiele'!CB17-'alle Spiele'!CC17=0)),Punktsystem!$B$6,0)))</f>
        <v>0</v>
      </c>
      <c r="CC17" s="222">
        <f>IF(CB17=Punktsystem!$B$6,IF(AND(Punktsystem!$D$9&lt;&gt;"",'alle Spiele'!$H17-'alle Spiele'!$J17='alle Spiele'!CB17-'alle Spiele'!CC17,'alle Spiele'!$H17&lt;&gt;'alle Spiele'!$J17),Punktsystem!$B$9,0)+IF(AND(Punktsystem!$D$11&lt;&gt;"",OR('alle Spiele'!$H17='alle Spiele'!CB17,'alle Spiele'!$J17='alle Spiele'!CC17)),Punktsystem!$B$11,0)+IF(AND(Punktsystem!$D$10&lt;&gt;"",'alle Spiele'!$H17='alle Spiele'!$J17,'alle Spiele'!CB17='alle Spiele'!CC17,ABS('alle Spiele'!$H17-'alle Spiele'!CB17)=1),Punktsystem!$B$10,0),0)</f>
        <v>0</v>
      </c>
      <c r="CD17" s="223">
        <f>IF(CB17=Punktsystem!$B$5,IF(AND(Punktsystem!$I$14&lt;&gt;"",'alle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E17" s="226">
        <f>IF(OR('alle Spiele'!CE17="",'alle Spiele'!CF17="",'alle Spiele'!$K17="x"),0,IF(AND('alle Spiele'!$H17='alle Spiele'!CE17,'alle Spiele'!$J17='alle Spiele'!CF17),Punktsystem!$B$5,IF(OR(AND('alle Spiele'!$H17-'alle Spiele'!$J17&lt;0,'alle Spiele'!CE17-'alle Spiele'!CF17&lt;0),AND('alle Spiele'!$H17-'alle Spiele'!$J17&gt;0,'alle Spiele'!CE17-'alle Spiele'!CF17&gt;0),AND('alle Spiele'!$H17-'alle Spiele'!$J17=0,'alle Spiele'!CE17-'alle Spiele'!CF17=0)),Punktsystem!$B$6,0)))</f>
        <v>0</v>
      </c>
      <c r="CF17" s="222">
        <f>IF(CE17=Punktsystem!$B$6,IF(AND(Punktsystem!$D$9&lt;&gt;"",'alle Spiele'!$H17-'alle Spiele'!$J17='alle Spiele'!CE17-'alle Spiele'!CF17,'alle Spiele'!$H17&lt;&gt;'alle Spiele'!$J17),Punktsystem!$B$9,0)+IF(AND(Punktsystem!$D$11&lt;&gt;"",OR('alle Spiele'!$H17='alle Spiele'!CE17,'alle Spiele'!$J17='alle Spiele'!CF17)),Punktsystem!$B$11,0)+IF(AND(Punktsystem!$D$10&lt;&gt;"",'alle Spiele'!$H17='alle Spiele'!$J17,'alle Spiele'!CE17='alle Spiele'!CF17,ABS('alle Spiele'!$H17-'alle Spiele'!CE17)=1),Punktsystem!$B$10,0),0)</f>
        <v>0</v>
      </c>
      <c r="CG17" s="223">
        <f>IF(CE17=Punktsystem!$B$5,IF(AND(Punktsystem!$I$14&lt;&gt;"",'alle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H17" s="226">
        <f>IF(OR('alle Spiele'!CH17="",'alle Spiele'!CI17="",'alle Spiele'!$K17="x"),0,IF(AND('alle Spiele'!$H17='alle Spiele'!CH17,'alle Spiele'!$J17='alle Spiele'!CI17),Punktsystem!$B$5,IF(OR(AND('alle Spiele'!$H17-'alle Spiele'!$J17&lt;0,'alle Spiele'!CH17-'alle Spiele'!CI17&lt;0),AND('alle Spiele'!$H17-'alle Spiele'!$J17&gt;0,'alle Spiele'!CH17-'alle Spiele'!CI17&gt;0),AND('alle Spiele'!$H17-'alle Spiele'!$J17=0,'alle Spiele'!CH17-'alle Spiele'!CI17=0)),Punktsystem!$B$6,0)))</f>
        <v>0</v>
      </c>
      <c r="CI17" s="222">
        <f>IF(CH17=Punktsystem!$B$6,IF(AND(Punktsystem!$D$9&lt;&gt;"",'alle Spiele'!$H17-'alle Spiele'!$J17='alle Spiele'!CH17-'alle Spiele'!CI17,'alle Spiele'!$H17&lt;&gt;'alle Spiele'!$J17),Punktsystem!$B$9,0)+IF(AND(Punktsystem!$D$11&lt;&gt;"",OR('alle Spiele'!$H17='alle Spiele'!CH17,'alle Spiele'!$J17='alle Spiele'!CI17)),Punktsystem!$B$11,0)+IF(AND(Punktsystem!$D$10&lt;&gt;"",'alle Spiele'!$H17='alle Spiele'!$J17,'alle Spiele'!CH17='alle Spiele'!CI17,ABS('alle Spiele'!$H17-'alle Spiele'!CH17)=1),Punktsystem!$B$10,0),0)</f>
        <v>0</v>
      </c>
      <c r="CJ17" s="223">
        <f>IF(CH17=Punktsystem!$B$5,IF(AND(Punktsystem!$I$14&lt;&gt;"",'alle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K17" s="226">
        <f>IF(OR('alle Spiele'!CK17="",'alle Spiele'!CL17="",'alle Spiele'!$K17="x"),0,IF(AND('alle Spiele'!$H17='alle Spiele'!CK17,'alle Spiele'!$J17='alle Spiele'!CL17),Punktsystem!$B$5,IF(OR(AND('alle Spiele'!$H17-'alle Spiele'!$J17&lt;0,'alle Spiele'!CK17-'alle Spiele'!CL17&lt;0),AND('alle Spiele'!$H17-'alle Spiele'!$J17&gt;0,'alle Spiele'!CK17-'alle Spiele'!CL17&gt;0),AND('alle Spiele'!$H17-'alle Spiele'!$J17=0,'alle Spiele'!CK17-'alle Spiele'!CL17=0)),Punktsystem!$B$6,0)))</f>
        <v>0</v>
      </c>
      <c r="CL17" s="222">
        <f>IF(CK17=Punktsystem!$B$6,IF(AND(Punktsystem!$D$9&lt;&gt;"",'alle Spiele'!$H17-'alle Spiele'!$J17='alle Spiele'!CK17-'alle Spiele'!CL17,'alle Spiele'!$H17&lt;&gt;'alle Spiele'!$J17),Punktsystem!$B$9,0)+IF(AND(Punktsystem!$D$11&lt;&gt;"",OR('alle Spiele'!$H17='alle Spiele'!CK17,'alle Spiele'!$J17='alle Spiele'!CL17)),Punktsystem!$B$11,0)+IF(AND(Punktsystem!$D$10&lt;&gt;"",'alle Spiele'!$H17='alle Spiele'!$J17,'alle Spiele'!CK17='alle Spiele'!CL17,ABS('alle Spiele'!$H17-'alle Spiele'!CK17)=1),Punktsystem!$B$10,0),0)</f>
        <v>0</v>
      </c>
      <c r="CM17" s="223">
        <f>IF(CK17=Punktsystem!$B$5,IF(AND(Punktsystem!$I$14&lt;&gt;"",'alle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N17" s="226">
        <f>IF(OR('alle Spiele'!CN17="",'alle Spiele'!CO17="",'alle Spiele'!$K17="x"),0,IF(AND('alle Spiele'!$H17='alle Spiele'!CN17,'alle Spiele'!$J17='alle Spiele'!CO17),Punktsystem!$B$5,IF(OR(AND('alle Spiele'!$H17-'alle Spiele'!$J17&lt;0,'alle Spiele'!CN17-'alle Spiele'!CO17&lt;0),AND('alle Spiele'!$H17-'alle Spiele'!$J17&gt;0,'alle Spiele'!CN17-'alle Spiele'!CO17&gt;0),AND('alle Spiele'!$H17-'alle Spiele'!$J17=0,'alle Spiele'!CN17-'alle Spiele'!CO17=0)),Punktsystem!$B$6,0)))</f>
        <v>0</v>
      </c>
      <c r="CO17" s="222">
        <f>IF(CN17=Punktsystem!$B$6,IF(AND(Punktsystem!$D$9&lt;&gt;"",'alle Spiele'!$H17-'alle Spiele'!$J17='alle Spiele'!CN17-'alle Spiele'!CO17,'alle Spiele'!$H17&lt;&gt;'alle Spiele'!$J17),Punktsystem!$B$9,0)+IF(AND(Punktsystem!$D$11&lt;&gt;"",OR('alle Spiele'!$H17='alle Spiele'!CN17,'alle Spiele'!$J17='alle Spiele'!CO17)),Punktsystem!$B$11,0)+IF(AND(Punktsystem!$D$10&lt;&gt;"",'alle Spiele'!$H17='alle Spiele'!$J17,'alle Spiele'!CN17='alle Spiele'!CO17,ABS('alle Spiele'!$H17-'alle Spiele'!CN17)=1),Punktsystem!$B$10,0),0)</f>
        <v>0</v>
      </c>
      <c r="CP17" s="223">
        <f>IF(CN17=Punktsystem!$B$5,IF(AND(Punktsystem!$I$14&lt;&gt;"",'alle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Q17" s="226">
        <f>IF(OR('alle Spiele'!CQ17="",'alle Spiele'!CR17="",'alle Spiele'!$K17="x"),0,IF(AND('alle Spiele'!$H17='alle Spiele'!CQ17,'alle Spiele'!$J17='alle Spiele'!CR17),Punktsystem!$B$5,IF(OR(AND('alle Spiele'!$H17-'alle Spiele'!$J17&lt;0,'alle Spiele'!CQ17-'alle Spiele'!CR17&lt;0),AND('alle Spiele'!$H17-'alle Spiele'!$J17&gt;0,'alle Spiele'!CQ17-'alle Spiele'!CR17&gt;0),AND('alle Spiele'!$H17-'alle Spiele'!$J17=0,'alle Spiele'!CQ17-'alle Spiele'!CR17=0)),Punktsystem!$B$6,0)))</f>
        <v>0</v>
      </c>
      <c r="CR17" s="222">
        <f>IF(CQ17=Punktsystem!$B$6,IF(AND(Punktsystem!$D$9&lt;&gt;"",'alle Spiele'!$H17-'alle Spiele'!$J17='alle Spiele'!CQ17-'alle Spiele'!CR17,'alle Spiele'!$H17&lt;&gt;'alle Spiele'!$J17),Punktsystem!$B$9,0)+IF(AND(Punktsystem!$D$11&lt;&gt;"",OR('alle Spiele'!$H17='alle Spiele'!CQ17,'alle Spiele'!$J17='alle Spiele'!CR17)),Punktsystem!$B$11,0)+IF(AND(Punktsystem!$D$10&lt;&gt;"",'alle Spiele'!$H17='alle Spiele'!$J17,'alle Spiele'!CQ17='alle Spiele'!CR17,ABS('alle Spiele'!$H17-'alle Spiele'!CQ17)=1),Punktsystem!$B$10,0),0)</f>
        <v>0</v>
      </c>
      <c r="CS17" s="223">
        <f>IF(CQ17=Punktsystem!$B$5,IF(AND(Punktsystem!$I$14&lt;&gt;"",'alle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T17" s="226">
        <f>IF(OR('alle Spiele'!CT17="",'alle Spiele'!CU17="",'alle Spiele'!$K17="x"),0,IF(AND('alle Spiele'!$H17='alle Spiele'!CT17,'alle Spiele'!$J17='alle Spiele'!CU17),Punktsystem!$B$5,IF(OR(AND('alle Spiele'!$H17-'alle Spiele'!$J17&lt;0,'alle Spiele'!CT17-'alle Spiele'!CU17&lt;0),AND('alle Spiele'!$H17-'alle Spiele'!$J17&gt;0,'alle Spiele'!CT17-'alle Spiele'!CU17&gt;0),AND('alle Spiele'!$H17-'alle Spiele'!$J17=0,'alle Spiele'!CT17-'alle Spiele'!CU17=0)),Punktsystem!$B$6,0)))</f>
        <v>0</v>
      </c>
      <c r="CU17" s="222">
        <f>IF(CT17=Punktsystem!$B$6,IF(AND(Punktsystem!$D$9&lt;&gt;"",'alle Spiele'!$H17-'alle Spiele'!$J17='alle Spiele'!CT17-'alle Spiele'!CU17,'alle Spiele'!$H17&lt;&gt;'alle Spiele'!$J17),Punktsystem!$B$9,0)+IF(AND(Punktsystem!$D$11&lt;&gt;"",OR('alle Spiele'!$H17='alle Spiele'!CT17,'alle Spiele'!$J17='alle Spiele'!CU17)),Punktsystem!$B$11,0)+IF(AND(Punktsystem!$D$10&lt;&gt;"",'alle Spiele'!$H17='alle Spiele'!$J17,'alle Spiele'!CT17='alle Spiele'!CU17,ABS('alle Spiele'!$H17-'alle Spiele'!CT17)=1),Punktsystem!$B$10,0),0)</f>
        <v>0</v>
      </c>
      <c r="CV17" s="223">
        <f>IF(CT17=Punktsystem!$B$5,IF(AND(Punktsystem!$I$14&lt;&gt;"",'alle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W17" s="226">
        <f>IF(OR('alle Spiele'!CW17="",'alle Spiele'!CX17="",'alle Spiele'!$K17="x"),0,IF(AND('alle Spiele'!$H17='alle Spiele'!CW17,'alle Spiele'!$J17='alle Spiele'!CX17),Punktsystem!$B$5,IF(OR(AND('alle Spiele'!$H17-'alle Spiele'!$J17&lt;0,'alle Spiele'!CW17-'alle Spiele'!CX17&lt;0),AND('alle Spiele'!$H17-'alle Spiele'!$J17&gt;0,'alle Spiele'!CW17-'alle Spiele'!CX17&gt;0),AND('alle Spiele'!$H17-'alle Spiele'!$J17=0,'alle Spiele'!CW17-'alle Spiele'!CX17=0)),Punktsystem!$B$6,0)))</f>
        <v>0</v>
      </c>
      <c r="CX17" s="222">
        <f>IF(CW17=Punktsystem!$B$6,IF(AND(Punktsystem!$D$9&lt;&gt;"",'alle Spiele'!$H17-'alle Spiele'!$J17='alle Spiele'!CW17-'alle Spiele'!CX17,'alle Spiele'!$H17&lt;&gt;'alle Spiele'!$J17),Punktsystem!$B$9,0)+IF(AND(Punktsystem!$D$11&lt;&gt;"",OR('alle Spiele'!$H17='alle Spiele'!CW17,'alle Spiele'!$J17='alle Spiele'!CX17)),Punktsystem!$B$11,0)+IF(AND(Punktsystem!$D$10&lt;&gt;"",'alle Spiele'!$H17='alle Spiele'!$J17,'alle Spiele'!CW17='alle Spiele'!CX17,ABS('alle Spiele'!$H17-'alle Spiele'!CW17)=1),Punktsystem!$B$10,0),0)</f>
        <v>0</v>
      </c>
      <c r="CY17" s="223">
        <f>IF(CW17=Punktsystem!$B$5,IF(AND(Punktsystem!$I$14&lt;&gt;"",'alle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Z17" s="226">
        <f>IF(OR('alle Spiele'!CZ17="",'alle Spiele'!DA17="",'alle Spiele'!$K17="x"),0,IF(AND('alle Spiele'!$H17='alle Spiele'!CZ17,'alle Spiele'!$J17='alle Spiele'!DA17),Punktsystem!$B$5,IF(OR(AND('alle Spiele'!$H17-'alle Spiele'!$J17&lt;0,'alle Spiele'!CZ17-'alle Spiele'!DA17&lt;0),AND('alle Spiele'!$H17-'alle Spiele'!$J17&gt;0,'alle Spiele'!CZ17-'alle Spiele'!DA17&gt;0),AND('alle Spiele'!$H17-'alle Spiele'!$J17=0,'alle Spiele'!CZ17-'alle Spiele'!DA17=0)),Punktsystem!$B$6,0)))</f>
        <v>0</v>
      </c>
      <c r="DA17" s="222">
        <f>IF(CZ17=Punktsystem!$B$6,IF(AND(Punktsystem!$D$9&lt;&gt;"",'alle Spiele'!$H17-'alle Spiele'!$J17='alle Spiele'!CZ17-'alle Spiele'!DA17,'alle Spiele'!$H17&lt;&gt;'alle Spiele'!$J17),Punktsystem!$B$9,0)+IF(AND(Punktsystem!$D$11&lt;&gt;"",OR('alle Spiele'!$H17='alle Spiele'!CZ17,'alle Spiele'!$J17='alle Spiele'!DA17)),Punktsystem!$B$11,0)+IF(AND(Punktsystem!$D$10&lt;&gt;"",'alle Spiele'!$H17='alle Spiele'!$J17,'alle Spiele'!CZ17='alle Spiele'!DA17,ABS('alle Spiele'!$H17-'alle Spiele'!CZ17)=1),Punktsystem!$B$10,0),0)</f>
        <v>0</v>
      </c>
      <c r="DB17" s="223">
        <f>IF(CZ17=Punktsystem!$B$5,IF(AND(Punktsystem!$I$14&lt;&gt;"",'alle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C17" s="226">
        <f>IF(OR('alle Spiele'!DC17="",'alle Spiele'!DD17="",'alle Spiele'!$K17="x"),0,IF(AND('alle Spiele'!$H17='alle Spiele'!DC17,'alle Spiele'!$J17='alle Spiele'!DD17),Punktsystem!$B$5,IF(OR(AND('alle Spiele'!$H17-'alle Spiele'!$J17&lt;0,'alle Spiele'!DC17-'alle Spiele'!DD17&lt;0),AND('alle Spiele'!$H17-'alle Spiele'!$J17&gt;0,'alle Spiele'!DC17-'alle Spiele'!DD17&gt;0),AND('alle Spiele'!$H17-'alle Spiele'!$J17=0,'alle Spiele'!DC17-'alle Spiele'!DD17=0)),Punktsystem!$B$6,0)))</f>
        <v>0</v>
      </c>
      <c r="DD17" s="222">
        <f>IF(DC17=Punktsystem!$B$6,IF(AND(Punktsystem!$D$9&lt;&gt;"",'alle Spiele'!$H17-'alle Spiele'!$J17='alle Spiele'!DC17-'alle Spiele'!DD17,'alle Spiele'!$H17&lt;&gt;'alle Spiele'!$J17),Punktsystem!$B$9,0)+IF(AND(Punktsystem!$D$11&lt;&gt;"",OR('alle Spiele'!$H17='alle Spiele'!DC17,'alle Spiele'!$J17='alle Spiele'!DD17)),Punktsystem!$B$11,0)+IF(AND(Punktsystem!$D$10&lt;&gt;"",'alle Spiele'!$H17='alle Spiele'!$J17,'alle Spiele'!DC17='alle Spiele'!DD17,ABS('alle Spiele'!$H17-'alle Spiele'!DC17)=1),Punktsystem!$B$10,0),0)</f>
        <v>0</v>
      </c>
      <c r="DE17" s="223">
        <f>IF(DC17=Punktsystem!$B$5,IF(AND(Punktsystem!$I$14&lt;&gt;"",'alle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F17" s="226">
        <f>IF(OR('alle Spiele'!DF17="",'alle Spiele'!DG17="",'alle Spiele'!$K17="x"),0,IF(AND('alle Spiele'!$H17='alle Spiele'!DF17,'alle Spiele'!$J17='alle Spiele'!DG17),Punktsystem!$B$5,IF(OR(AND('alle Spiele'!$H17-'alle Spiele'!$J17&lt;0,'alle Spiele'!DF17-'alle Spiele'!DG17&lt;0),AND('alle Spiele'!$H17-'alle Spiele'!$J17&gt;0,'alle Spiele'!DF17-'alle Spiele'!DG17&gt;0),AND('alle Spiele'!$H17-'alle Spiele'!$J17=0,'alle Spiele'!DF17-'alle Spiele'!DG17=0)),Punktsystem!$B$6,0)))</f>
        <v>0</v>
      </c>
      <c r="DG17" s="222">
        <f>IF(DF17=Punktsystem!$B$6,IF(AND(Punktsystem!$D$9&lt;&gt;"",'alle Spiele'!$H17-'alle Spiele'!$J17='alle Spiele'!DF17-'alle Spiele'!DG17,'alle Spiele'!$H17&lt;&gt;'alle Spiele'!$J17),Punktsystem!$B$9,0)+IF(AND(Punktsystem!$D$11&lt;&gt;"",OR('alle Spiele'!$H17='alle Spiele'!DF17,'alle Spiele'!$J17='alle Spiele'!DG17)),Punktsystem!$B$11,0)+IF(AND(Punktsystem!$D$10&lt;&gt;"",'alle Spiele'!$H17='alle Spiele'!$J17,'alle Spiele'!DF17='alle Spiele'!DG17,ABS('alle Spiele'!$H17-'alle Spiele'!DF17)=1),Punktsystem!$B$10,0),0)</f>
        <v>0</v>
      </c>
      <c r="DH17" s="223">
        <f>IF(DF17=Punktsystem!$B$5,IF(AND(Punktsystem!$I$14&lt;&gt;"",'alle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I17" s="226">
        <f>IF(OR('alle Spiele'!DI17="",'alle Spiele'!DJ17="",'alle Spiele'!$K17="x"),0,IF(AND('alle Spiele'!$H17='alle Spiele'!DI17,'alle Spiele'!$J17='alle Spiele'!DJ17),Punktsystem!$B$5,IF(OR(AND('alle Spiele'!$H17-'alle Spiele'!$J17&lt;0,'alle Spiele'!DI17-'alle Spiele'!DJ17&lt;0),AND('alle Spiele'!$H17-'alle Spiele'!$J17&gt;0,'alle Spiele'!DI17-'alle Spiele'!DJ17&gt;0),AND('alle Spiele'!$H17-'alle Spiele'!$J17=0,'alle Spiele'!DI17-'alle Spiele'!DJ17=0)),Punktsystem!$B$6,0)))</f>
        <v>0</v>
      </c>
      <c r="DJ17" s="222">
        <f>IF(DI17=Punktsystem!$B$6,IF(AND(Punktsystem!$D$9&lt;&gt;"",'alle Spiele'!$H17-'alle Spiele'!$J17='alle Spiele'!DI17-'alle Spiele'!DJ17,'alle Spiele'!$H17&lt;&gt;'alle Spiele'!$J17),Punktsystem!$B$9,0)+IF(AND(Punktsystem!$D$11&lt;&gt;"",OR('alle Spiele'!$H17='alle Spiele'!DI17,'alle Spiele'!$J17='alle Spiele'!DJ17)),Punktsystem!$B$11,0)+IF(AND(Punktsystem!$D$10&lt;&gt;"",'alle Spiele'!$H17='alle Spiele'!$J17,'alle Spiele'!DI17='alle Spiele'!DJ17,ABS('alle Spiele'!$H17-'alle Spiele'!DI17)=1),Punktsystem!$B$10,0),0)</f>
        <v>0</v>
      </c>
      <c r="DK17" s="223">
        <f>IF(DI17=Punktsystem!$B$5,IF(AND(Punktsystem!$I$14&lt;&gt;"",'alle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L17" s="226">
        <f>IF(OR('alle Spiele'!DL17="",'alle Spiele'!DM17="",'alle Spiele'!$K17="x"),0,IF(AND('alle Spiele'!$H17='alle Spiele'!DL17,'alle Spiele'!$J17='alle Spiele'!DM17),Punktsystem!$B$5,IF(OR(AND('alle Spiele'!$H17-'alle Spiele'!$J17&lt;0,'alle Spiele'!DL17-'alle Spiele'!DM17&lt;0),AND('alle Spiele'!$H17-'alle Spiele'!$J17&gt;0,'alle Spiele'!DL17-'alle Spiele'!DM17&gt;0),AND('alle Spiele'!$H17-'alle Spiele'!$J17=0,'alle Spiele'!DL17-'alle Spiele'!DM17=0)),Punktsystem!$B$6,0)))</f>
        <v>0</v>
      </c>
      <c r="DM17" s="222">
        <f>IF(DL17=Punktsystem!$B$6,IF(AND(Punktsystem!$D$9&lt;&gt;"",'alle Spiele'!$H17-'alle Spiele'!$J17='alle Spiele'!DL17-'alle Spiele'!DM17,'alle Spiele'!$H17&lt;&gt;'alle Spiele'!$J17),Punktsystem!$B$9,0)+IF(AND(Punktsystem!$D$11&lt;&gt;"",OR('alle Spiele'!$H17='alle Spiele'!DL17,'alle Spiele'!$J17='alle Spiele'!DM17)),Punktsystem!$B$11,0)+IF(AND(Punktsystem!$D$10&lt;&gt;"",'alle Spiele'!$H17='alle Spiele'!$J17,'alle Spiele'!DL17='alle Spiele'!DM17,ABS('alle Spiele'!$H17-'alle Spiele'!DL17)=1),Punktsystem!$B$10,0),0)</f>
        <v>0</v>
      </c>
      <c r="DN17" s="223">
        <f>IF(DL17=Punktsystem!$B$5,IF(AND(Punktsystem!$I$14&lt;&gt;"",'alle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O17" s="226">
        <f>IF(OR('alle Spiele'!DO17="",'alle Spiele'!DP17="",'alle Spiele'!$K17="x"),0,IF(AND('alle Spiele'!$H17='alle Spiele'!DO17,'alle Spiele'!$J17='alle Spiele'!DP17),Punktsystem!$B$5,IF(OR(AND('alle Spiele'!$H17-'alle Spiele'!$J17&lt;0,'alle Spiele'!DO17-'alle Spiele'!DP17&lt;0),AND('alle Spiele'!$H17-'alle Spiele'!$J17&gt;0,'alle Spiele'!DO17-'alle Spiele'!DP17&gt;0),AND('alle Spiele'!$H17-'alle Spiele'!$J17=0,'alle Spiele'!DO17-'alle Spiele'!DP17=0)),Punktsystem!$B$6,0)))</f>
        <v>0</v>
      </c>
      <c r="DP17" s="222">
        <f>IF(DO17=Punktsystem!$B$6,IF(AND(Punktsystem!$D$9&lt;&gt;"",'alle Spiele'!$H17-'alle Spiele'!$J17='alle Spiele'!DO17-'alle Spiele'!DP17,'alle Spiele'!$H17&lt;&gt;'alle Spiele'!$J17),Punktsystem!$B$9,0)+IF(AND(Punktsystem!$D$11&lt;&gt;"",OR('alle Spiele'!$H17='alle Spiele'!DO17,'alle Spiele'!$J17='alle Spiele'!DP17)),Punktsystem!$B$11,0)+IF(AND(Punktsystem!$D$10&lt;&gt;"",'alle Spiele'!$H17='alle Spiele'!$J17,'alle Spiele'!DO17='alle Spiele'!DP17,ABS('alle Spiele'!$H17-'alle Spiele'!DO17)=1),Punktsystem!$B$10,0),0)</f>
        <v>0</v>
      </c>
      <c r="DQ17" s="223">
        <f>IF(DO17=Punktsystem!$B$5,IF(AND(Punktsystem!$I$14&lt;&gt;"",'alle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R17" s="226">
        <f>IF(OR('alle Spiele'!DR17="",'alle Spiele'!DS17="",'alle Spiele'!$K17="x"),0,IF(AND('alle Spiele'!$H17='alle Spiele'!DR17,'alle Spiele'!$J17='alle Spiele'!DS17),Punktsystem!$B$5,IF(OR(AND('alle Spiele'!$H17-'alle Spiele'!$J17&lt;0,'alle Spiele'!DR17-'alle Spiele'!DS17&lt;0),AND('alle Spiele'!$H17-'alle Spiele'!$J17&gt;0,'alle Spiele'!DR17-'alle Spiele'!DS17&gt;0),AND('alle Spiele'!$H17-'alle Spiele'!$J17=0,'alle Spiele'!DR17-'alle Spiele'!DS17=0)),Punktsystem!$B$6,0)))</f>
        <v>0</v>
      </c>
      <c r="DS17" s="222">
        <f>IF(DR17=Punktsystem!$B$6,IF(AND(Punktsystem!$D$9&lt;&gt;"",'alle Spiele'!$H17-'alle Spiele'!$J17='alle Spiele'!DR17-'alle Spiele'!DS17,'alle Spiele'!$H17&lt;&gt;'alle Spiele'!$J17),Punktsystem!$B$9,0)+IF(AND(Punktsystem!$D$11&lt;&gt;"",OR('alle Spiele'!$H17='alle Spiele'!DR17,'alle Spiele'!$J17='alle Spiele'!DS17)),Punktsystem!$B$11,0)+IF(AND(Punktsystem!$D$10&lt;&gt;"",'alle Spiele'!$H17='alle Spiele'!$J17,'alle Spiele'!DR17='alle Spiele'!DS17,ABS('alle Spiele'!$H17-'alle Spiele'!DR17)=1),Punktsystem!$B$10,0),0)</f>
        <v>0</v>
      </c>
      <c r="DT17" s="223">
        <f>IF(DR17=Punktsystem!$B$5,IF(AND(Punktsystem!$I$14&lt;&gt;"",'alle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U17" s="226">
        <f>IF(OR('alle Spiele'!DU17="",'alle Spiele'!DV17="",'alle Spiele'!$K17="x"),0,IF(AND('alle Spiele'!$H17='alle Spiele'!DU17,'alle Spiele'!$J17='alle Spiele'!DV17),Punktsystem!$B$5,IF(OR(AND('alle Spiele'!$H17-'alle Spiele'!$J17&lt;0,'alle Spiele'!DU17-'alle Spiele'!DV17&lt;0),AND('alle Spiele'!$H17-'alle Spiele'!$J17&gt;0,'alle Spiele'!DU17-'alle Spiele'!DV17&gt;0),AND('alle Spiele'!$H17-'alle Spiele'!$J17=0,'alle Spiele'!DU17-'alle Spiele'!DV17=0)),Punktsystem!$B$6,0)))</f>
        <v>0</v>
      </c>
      <c r="DV17" s="222">
        <f>IF(DU17=Punktsystem!$B$6,IF(AND(Punktsystem!$D$9&lt;&gt;"",'alle Spiele'!$H17-'alle Spiele'!$J17='alle Spiele'!DU17-'alle Spiele'!DV17,'alle Spiele'!$H17&lt;&gt;'alle Spiele'!$J17),Punktsystem!$B$9,0)+IF(AND(Punktsystem!$D$11&lt;&gt;"",OR('alle Spiele'!$H17='alle Spiele'!DU17,'alle Spiele'!$J17='alle Spiele'!DV17)),Punktsystem!$B$11,0)+IF(AND(Punktsystem!$D$10&lt;&gt;"",'alle Spiele'!$H17='alle Spiele'!$J17,'alle Spiele'!DU17='alle Spiele'!DV17,ABS('alle Spiele'!$H17-'alle Spiele'!DU17)=1),Punktsystem!$B$10,0),0)</f>
        <v>0</v>
      </c>
      <c r="DW17" s="223">
        <f>IF(DU17=Punktsystem!$B$5,IF(AND(Punktsystem!$I$14&lt;&gt;"",'alle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X17" s="226">
        <f>IF(OR('alle Spiele'!DX17="",'alle Spiele'!DY17="",'alle Spiele'!$K17="x"),0,IF(AND('alle Spiele'!$H17='alle Spiele'!DX17,'alle Spiele'!$J17='alle Spiele'!DY17),Punktsystem!$B$5,IF(OR(AND('alle Spiele'!$H17-'alle Spiele'!$J17&lt;0,'alle Spiele'!DX17-'alle Spiele'!DY17&lt;0),AND('alle Spiele'!$H17-'alle Spiele'!$J17&gt;0,'alle Spiele'!DX17-'alle Spiele'!DY17&gt;0),AND('alle Spiele'!$H17-'alle Spiele'!$J17=0,'alle Spiele'!DX17-'alle Spiele'!DY17=0)),Punktsystem!$B$6,0)))</f>
        <v>0</v>
      </c>
      <c r="DY17" s="222">
        <f>IF(DX17=Punktsystem!$B$6,IF(AND(Punktsystem!$D$9&lt;&gt;"",'alle Spiele'!$H17-'alle Spiele'!$J17='alle Spiele'!DX17-'alle Spiele'!DY17,'alle Spiele'!$H17&lt;&gt;'alle Spiele'!$J17),Punktsystem!$B$9,0)+IF(AND(Punktsystem!$D$11&lt;&gt;"",OR('alle Spiele'!$H17='alle Spiele'!DX17,'alle Spiele'!$J17='alle Spiele'!DY17)),Punktsystem!$B$11,0)+IF(AND(Punktsystem!$D$10&lt;&gt;"",'alle Spiele'!$H17='alle Spiele'!$J17,'alle Spiele'!DX17='alle Spiele'!DY17,ABS('alle Spiele'!$H17-'alle Spiele'!DX17)=1),Punktsystem!$B$10,0),0)</f>
        <v>0</v>
      </c>
      <c r="DZ17" s="223">
        <f>IF(DX17=Punktsystem!$B$5,IF(AND(Punktsystem!$I$14&lt;&gt;"",'alle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A17" s="226">
        <f>IF(OR('alle Spiele'!EA17="",'alle Spiele'!EB17="",'alle Spiele'!$K17="x"),0,IF(AND('alle Spiele'!$H17='alle Spiele'!EA17,'alle Spiele'!$J17='alle Spiele'!EB17),Punktsystem!$B$5,IF(OR(AND('alle Spiele'!$H17-'alle Spiele'!$J17&lt;0,'alle Spiele'!EA17-'alle Spiele'!EB17&lt;0),AND('alle Spiele'!$H17-'alle Spiele'!$J17&gt;0,'alle Spiele'!EA17-'alle Spiele'!EB17&gt;0),AND('alle Spiele'!$H17-'alle Spiele'!$J17=0,'alle Spiele'!EA17-'alle Spiele'!EB17=0)),Punktsystem!$B$6,0)))</f>
        <v>0</v>
      </c>
      <c r="EB17" s="222">
        <f>IF(EA17=Punktsystem!$B$6,IF(AND(Punktsystem!$D$9&lt;&gt;"",'alle Spiele'!$H17-'alle Spiele'!$J17='alle Spiele'!EA17-'alle Spiele'!EB17,'alle Spiele'!$H17&lt;&gt;'alle Spiele'!$J17),Punktsystem!$B$9,0)+IF(AND(Punktsystem!$D$11&lt;&gt;"",OR('alle Spiele'!$H17='alle Spiele'!EA17,'alle Spiele'!$J17='alle Spiele'!EB17)),Punktsystem!$B$11,0)+IF(AND(Punktsystem!$D$10&lt;&gt;"",'alle Spiele'!$H17='alle Spiele'!$J17,'alle Spiele'!EA17='alle Spiele'!EB17,ABS('alle Spiele'!$H17-'alle Spiele'!EA17)=1),Punktsystem!$B$10,0),0)</f>
        <v>0</v>
      </c>
      <c r="EC17" s="223">
        <f>IF(EA17=Punktsystem!$B$5,IF(AND(Punktsystem!$I$14&lt;&gt;"",'alle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D17" s="226">
        <f>IF(OR('alle Spiele'!ED17="",'alle Spiele'!EE17="",'alle Spiele'!$K17="x"),0,IF(AND('alle Spiele'!$H17='alle Spiele'!ED17,'alle Spiele'!$J17='alle Spiele'!EE17),Punktsystem!$B$5,IF(OR(AND('alle Spiele'!$H17-'alle Spiele'!$J17&lt;0,'alle Spiele'!ED17-'alle Spiele'!EE17&lt;0),AND('alle Spiele'!$H17-'alle Spiele'!$J17&gt;0,'alle Spiele'!ED17-'alle Spiele'!EE17&gt;0),AND('alle Spiele'!$H17-'alle Spiele'!$J17=0,'alle Spiele'!ED17-'alle Spiele'!EE17=0)),Punktsystem!$B$6,0)))</f>
        <v>0</v>
      </c>
      <c r="EE17" s="222">
        <f>IF(ED17=Punktsystem!$B$6,IF(AND(Punktsystem!$D$9&lt;&gt;"",'alle Spiele'!$H17-'alle Spiele'!$J17='alle Spiele'!ED17-'alle Spiele'!EE17,'alle Spiele'!$H17&lt;&gt;'alle Spiele'!$J17),Punktsystem!$B$9,0)+IF(AND(Punktsystem!$D$11&lt;&gt;"",OR('alle Spiele'!$H17='alle Spiele'!ED17,'alle Spiele'!$J17='alle Spiele'!EE17)),Punktsystem!$B$11,0)+IF(AND(Punktsystem!$D$10&lt;&gt;"",'alle Spiele'!$H17='alle Spiele'!$J17,'alle Spiele'!ED17='alle Spiele'!EE17,ABS('alle Spiele'!$H17-'alle Spiele'!ED17)=1),Punktsystem!$B$10,0),0)</f>
        <v>0</v>
      </c>
      <c r="EF17" s="223">
        <f>IF(ED17=Punktsystem!$B$5,IF(AND(Punktsystem!$I$14&lt;&gt;"",'alle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G17" s="226">
        <f>IF(OR('alle Spiele'!EG17="",'alle Spiele'!EH17="",'alle Spiele'!$K17="x"),0,IF(AND('alle Spiele'!$H17='alle Spiele'!EG17,'alle Spiele'!$J17='alle Spiele'!EH17),Punktsystem!$B$5,IF(OR(AND('alle Spiele'!$H17-'alle Spiele'!$J17&lt;0,'alle Spiele'!EG17-'alle Spiele'!EH17&lt;0),AND('alle Spiele'!$H17-'alle Spiele'!$J17&gt;0,'alle Spiele'!EG17-'alle Spiele'!EH17&gt;0),AND('alle Spiele'!$H17-'alle Spiele'!$J17=0,'alle Spiele'!EG17-'alle Spiele'!EH17=0)),Punktsystem!$B$6,0)))</f>
        <v>0</v>
      </c>
      <c r="EH17" s="222">
        <f>IF(EG17=Punktsystem!$B$6,IF(AND(Punktsystem!$D$9&lt;&gt;"",'alle Spiele'!$H17-'alle Spiele'!$J17='alle Spiele'!EG17-'alle Spiele'!EH17,'alle Spiele'!$H17&lt;&gt;'alle Spiele'!$J17),Punktsystem!$B$9,0)+IF(AND(Punktsystem!$D$11&lt;&gt;"",OR('alle Spiele'!$H17='alle Spiele'!EG17,'alle Spiele'!$J17='alle Spiele'!EH17)),Punktsystem!$B$11,0)+IF(AND(Punktsystem!$D$10&lt;&gt;"",'alle Spiele'!$H17='alle Spiele'!$J17,'alle Spiele'!EG17='alle Spiele'!EH17,ABS('alle Spiele'!$H17-'alle Spiele'!EG17)=1),Punktsystem!$B$10,0),0)</f>
        <v>0</v>
      </c>
      <c r="EI17" s="223">
        <f>IF(EG17=Punktsystem!$B$5,IF(AND(Punktsystem!$I$14&lt;&gt;"",'alle Spiele'!$H17+'alle Spiele'!$J17&gt;Punktsystem!$D$14),('alle Spiele'!$H17+'alle Spiele'!$J17-Punktsystem!$D$14)*Punktsystem!$F$14,0)+IF(AND(Punktsystem!$I$15&lt;&gt;"",ABS('alle Spiele'!$H17-'alle Spiele'!$J17)&gt;Punktsystem!$D$15),(ABS('alle Spiele'!$H17-'alle Spiele'!$J17)-Punktsystem!$D$15)*Punktsystem!$F$15,0),0)</f>
        <v>0</v>
      </c>
    </row>
    <row r="18" spans="1:139">
      <c r="A18"/>
      <c r="B18"/>
      <c r="C18"/>
      <c r="D18"/>
      <c r="E18"/>
      <c r="F18"/>
      <c r="G18"/>
      <c r="H18"/>
      <c r="J18"/>
      <c r="K18"/>
      <c r="L18"/>
      <c r="M18"/>
      <c r="N18"/>
      <c r="O18"/>
      <c r="P18"/>
      <c r="Q18"/>
      <c r="T18" s="226">
        <f>IF(OR('alle Spiele'!T18="",'alle Spiele'!U18="",'alle Spiele'!$K18="x"),0,IF(AND('alle Spiele'!$H18='alle Spiele'!T18,'alle Spiele'!$J18='alle Spiele'!U18),Punktsystem!$B$5,IF(OR(AND('alle Spiele'!$H18-'alle Spiele'!$J18&lt;0,'alle Spiele'!T18-'alle Spiele'!U18&lt;0),AND('alle Spiele'!$H18-'alle Spiele'!$J18&gt;0,'alle Spiele'!T18-'alle Spiele'!U18&gt;0),AND('alle Spiele'!$H18-'alle Spiele'!$J18=0,'alle Spiele'!T18-'alle Spiele'!U18=0)),Punktsystem!$B$6,0)))</f>
        <v>3</v>
      </c>
      <c r="U18" s="222">
        <f>IF(T18=Punktsystem!$B$6,IF(AND(Punktsystem!$D$9&lt;&gt;"",'alle Spiele'!$H18-'alle Spiele'!$J18='alle Spiele'!T18-'alle Spiele'!U18,'alle Spiele'!$H18&lt;&gt;'alle Spiele'!$J18),Punktsystem!$B$9,0)+IF(AND(Punktsystem!$D$11&lt;&gt;"",OR('alle Spiele'!$H18='alle Spiele'!T18,'alle Spiele'!$J18='alle Spiele'!U18)),Punktsystem!$B$11,0)+IF(AND(Punktsystem!$D$10&lt;&gt;"",'alle Spiele'!$H18='alle Spiele'!$J18,'alle Spiele'!T18='alle Spiele'!U18,ABS('alle Spiele'!$H18-'alle Spiele'!T18)=1),Punktsystem!$B$10,0),0)</f>
        <v>0</v>
      </c>
      <c r="V18" s="223">
        <f>IF(T18=Punktsystem!$B$5,IF(AND(Punktsystem!$I$14&lt;&gt;"",'alle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W18" s="226">
        <f>IF(OR('alle Spiele'!W18="",'alle Spiele'!X18="",'alle Spiele'!$K18="x"),0,IF(AND('alle Spiele'!$H18='alle Spiele'!W18,'alle Spiele'!$J18='alle Spiele'!X18),Punktsystem!$B$5,IF(OR(AND('alle Spiele'!$H18-'alle Spiele'!$J18&lt;0,'alle Spiele'!W18-'alle Spiele'!X18&lt;0),AND('alle Spiele'!$H18-'alle Spiele'!$J18&gt;0,'alle Spiele'!W18-'alle Spiele'!X18&gt;0),AND('alle Spiele'!$H18-'alle Spiele'!$J18=0,'alle Spiele'!W18-'alle Spiele'!X18=0)),Punktsystem!$B$6,0)))</f>
        <v>0</v>
      </c>
      <c r="X18" s="222">
        <f>IF(W18=Punktsystem!$B$6,IF(AND(Punktsystem!$D$9&lt;&gt;"",'alle Spiele'!$H18-'alle Spiele'!$J18='alle Spiele'!W18-'alle Spiele'!X18,'alle Spiele'!$H18&lt;&gt;'alle Spiele'!$J18),Punktsystem!$B$9,0)+IF(AND(Punktsystem!$D$11&lt;&gt;"",OR('alle Spiele'!$H18='alle Spiele'!W18,'alle Spiele'!$J18='alle Spiele'!X18)),Punktsystem!$B$11,0)+IF(AND(Punktsystem!$D$10&lt;&gt;"",'alle Spiele'!$H18='alle Spiele'!$J18,'alle Spiele'!W18='alle Spiele'!X18,ABS('alle Spiele'!$H18-'alle Spiele'!W18)=1),Punktsystem!$B$10,0),0)</f>
        <v>0</v>
      </c>
      <c r="Y18" s="223">
        <f>IF(W18=Punktsystem!$B$5,IF(AND(Punktsystem!$I$14&lt;&gt;"",'alle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Z18" s="226">
        <f>IF(OR('alle Spiele'!Z18="",'alle Spiele'!AA18="",'alle Spiele'!$K18="x"),0,IF(AND('alle Spiele'!$H18='alle Spiele'!Z18,'alle Spiele'!$J18='alle Spiele'!AA18),Punktsystem!$B$5,IF(OR(AND('alle Spiele'!$H18-'alle Spiele'!$J18&lt;0,'alle Spiele'!Z18-'alle Spiele'!AA18&lt;0),AND('alle Spiele'!$H18-'alle Spiele'!$J18&gt;0,'alle Spiele'!Z18-'alle Spiele'!AA18&gt;0),AND('alle Spiele'!$H18-'alle Spiele'!$J18=0,'alle Spiele'!Z18-'alle Spiele'!AA18=0)),Punktsystem!$B$6,0)))</f>
        <v>0</v>
      </c>
      <c r="AA18" s="222">
        <f>IF(Z18=Punktsystem!$B$6,IF(AND(Punktsystem!$D$9&lt;&gt;"",'alle Spiele'!$H18-'alle Spiele'!$J18='alle Spiele'!Z18-'alle Spiele'!AA18,'alle Spiele'!$H18&lt;&gt;'alle Spiele'!$J18),Punktsystem!$B$9,0)+IF(AND(Punktsystem!$D$11&lt;&gt;"",OR('alle Spiele'!$H18='alle Spiele'!Z18,'alle Spiele'!$J18='alle Spiele'!AA18)),Punktsystem!$B$11,0)+IF(AND(Punktsystem!$D$10&lt;&gt;"",'alle Spiele'!$H18='alle Spiele'!$J18,'alle Spiele'!Z18='alle Spiele'!AA18,ABS('alle Spiele'!$H18-'alle Spiele'!Z18)=1),Punktsystem!$B$10,0),0)</f>
        <v>0</v>
      </c>
      <c r="AB18" s="223">
        <f>IF(Z18=Punktsystem!$B$5,IF(AND(Punktsystem!$I$14&lt;&gt;"",'alle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C18" s="226">
        <f>IF(OR('alle Spiele'!AC18="",'alle Spiele'!AD18="",'alle Spiele'!$K18="x"),0,IF(AND('alle Spiele'!$H18='alle Spiele'!AC18,'alle Spiele'!$J18='alle Spiele'!AD18),Punktsystem!$B$5,IF(OR(AND('alle Spiele'!$H18-'alle Spiele'!$J18&lt;0,'alle Spiele'!AC18-'alle Spiele'!AD18&lt;0),AND('alle Spiele'!$H18-'alle Spiele'!$J18&gt;0,'alle Spiele'!AC18-'alle Spiele'!AD18&gt;0),AND('alle Spiele'!$H18-'alle Spiele'!$J18=0,'alle Spiele'!AC18-'alle Spiele'!AD18=0)),Punktsystem!$B$6,0)))</f>
        <v>0</v>
      </c>
      <c r="AD18" s="222">
        <f>IF(AC18=Punktsystem!$B$6,IF(AND(Punktsystem!$D$9&lt;&gt;"",'alle Spiele'!$H18-'alle Spiele'!$J18='alle Spiele'!AC18-'alle Spiele'!AD18,'alle Spiele'!$H18&lt;&gt;'alle Spiele'!$J18),Punktsystem!$B$9,0)+IF(AND(Punktsystem!$D$11&lt;&gt;"",OR('alle Spiele'!$H18='alle Spiele'!AC18,'alle Spiele'!$J18='alle Spiele'!AD18)),Punktsystem!$B$11,0)+IF(AND(Punktsystem!$D$10&lt;&gt;"",'alle Spiele'!$H18='alle Spiele'!$J18,'alle Spiele'!AC18='alle Spiele'!AD18,ABS('alle Spiele'!$H18-'alle Spiele'!AC18)=1),Punktsystem!$B$10,0),0)</f>
        <v>0</v>
      </c>
      <c r="AE18" s="223">
        <f>IF(AC18=Punktsystem!$B$5,IF(AND(Punktsystem!$I$14&lt;&gt;"",'alle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F18" s="226">
        <f>IF(OR('alle Spiele'!AF18="",'alle Spiele'!AG18="",'alle Spiele'!$K18="x"),0,IF(AND('alle Spiele'!$H18='alle Spiele'!AF18,'alle Spiele'!$J18='alle Spiele'!AG18),Punktsystem!$B$5,IF(OR(AND('alle Spiele'!$H18-'alle Spiele'!$J18&lt;0,'alle Spiele'!AF18-'alle Spiele'!AG18&lt;0),AND('alle Spiele'!$H18-'alle Spiele'!$J18&gt;0,'alle Spiele'!AF18-'alle Spiele'!AG18&gt;0),AND('alle Spiele'!$H18-'alle Spiele'!$J18=0,'alle Spiele'!AF18-'alle Spiele'!AG18=0)),Punktsystem!$B$6,0)))</f>
        <v>0</v>
      </c>
      <c r="AG18" s="222">
        <f>IF(AF18=Punktsystem!$B$6,IF(AND(Punktsystem!$D$9&lt;&gt;"",'alle Spiele'!$H18-'alle Spiele'!$J18='alle Spiele'!AF18-'alle Spiele'!AG18,'alle Spiele'!$H18&lt;&gt;'alle Spiele'!$J18),Punktsystem!$B$9,0)+IF(AND(Punktsystem!$D$11&lt;&gt;"",OR('alle Spiele'!$H18='alle Spiele'!AF18,'alle Spiele'!$J18='alle Spiele'!AG18)),Punktsystem!$B$11,0)+IF(AND(Punktsystem!$D$10&lt;&gt;"",'alle Spiele'!$H18='alle Spiele'!$J18,'alle Spiele'!AF18='alle Spiele'!AG18,ABS('alle Spiele'!$H18-'alle Spiele'!AF18)=1),Punktsystem!$B$10,0),0)</f>
        <v>0</v>
      </c>
      <c r="AH18" s="223">
        <f>IF(AF18=Punktsystem!$B$5,IF(AND(Punktsystem!$I$14&lt;&gt;"",'alle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I18" s="226">
        <f>IF(OR('alle Spiele'!AI18="",'alle Spiele'!AJ18="",'alle Spiele'!$K18="x"),0,IF(AND('alle Spiele'!$H18='alle Spiele'!AI18,'alle Spiele'!$J18='alle Spiele'!AJ18),Punktsystem!$B$5,IF(OR(AND('alle Spiele'!$H18-'alle Spiele'!$J18&lt;0,'alle Spiele'!AI18-'alle Spiele'!AJ18&lt;0),AND('alle Spiele'!$H18-'alle Spiele'!$J18&gt;0,'alle Spiele'!AI18-'alle Spiele'!AJ18&gt;0),AND('alle Spiele'!$H18-'alle Spiele'!$J18=0,'alle Spiele'!AI18-'alle Spiele'!AJ18=0)),Punktsystem!$B$6,0)))</f>
        <v>0</v>
      </c>
      <c r="AJ18" s="222">
        <f>IF(AI18=Punktsystem!$B$6,IF(AND(Punktsystem!$D$9&lt;&gt;"",'alle Spiele'!$H18-'alle Spiele'!$J18='alle Spiele'!AI18-'alle Spiele'!AJ18,'alle Spiele'!$H18&lt;&gt;'alle Spiele'!$J18),Punktsystem!$B$9,0)+IF(AND(Punktsystem!$D$11&lt;&gt;"",OR('alle Spiele'!$H18='alle Spiele'!AI18,'alle Spiele'!$J18='alle Spiele'!AJ18)),Punktsystem!$B$11,0)+IF(AND(Punktsystem!$D$10&lt;&gt;"",'alle Spiele'!$H18='alle Spiele'!$J18,'alle Spiele'!AI18='alle Spiele'!AJ18,ABS('alle Spiele'!$H18-'alle Spiele'!AI18)=1),Punktsystem!$B$10,0),0)</f>
        <v>0</v>
      </c>
      <c r="AK18" s="223">
        <f>IF(AI18=Punktsystem!$B$5,IF(AND(Punktsystem!$I$14&lt;&gt;"",'alle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L18" s="226">
        <f>IF(OR('alle Spiele'!AL18="",'alle Spiele'!AM18="",'alle Spiele'!$K18="x"),0,IF(AND('alle Spiele'!$H18='alle Spiele'!AL18,'alle Spiele'!$J18='alle Spiele'!AM18),Punktsystem!$B$5,IF(OR(AND('alle Spiele'!$H18-'alle Spiele'!$J18&lt;0,'alle Spiele'!AL18-'alle Spiele'!AM18&lt;0),AND('alle Spiele'!$H18-'alle Spiele'!$J18&gt;0,'alle Spiele'!AL18-'alle Spiele'!AM18&gt;0),AND('alle Spiele'!$H18-'alle Spiele'!$J18=0,'alle Spiele'!AL18-'alle Spiele'!AM18=0)),Punktsystem!$B$6,0)))</f>
        <v>0</v>
      </c>
      <c r="AM18" s="222">
        <f>IF(AL18=Punktsystem!$B$6,IF(AND(Punktsystem!$D$9&lt;&gt;"",'alle Spiele'!$H18-'alle Spiele'!$J18='alle Spiele'!AL18-'alle Spiele'!AM18,'alle Spiele'!$H18&lt;&gt;'alle Spiele'!$J18),Punktsystem!$B$9,0)+IF(AND(Punktsystem!$D$11&lt;&gt;"",OR('alle Spiele'!$H18='alle Spiele'!AL18,'alle Spiele'!$J18='alle Spiele'!AM18)),Punktsystem!$B$11,0)+IF(AND(Punktsystem!$D$10&lt;&gt;"",'alle Spiele'!$H18='alle Spiele'!$J18,'alle Spiele'!AL18='alle Spiele'!AM18,ABS('alle Spiele'!$H18-'alle Spiele'!AL18)=1),Punktsystem!$B$10,0),0)</f>
        <v>0</v>
      </c>
      <c r="AN18" s="223">
        <f>IF(AL18=Punktsystem!$B$5,IF(AND(Punktsystem!$I$14&lt;&gt;"",'alle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O18" s="226">
        <f>IF(OR('alle Spiele'!AO18="",'alle Spiele'!AP18="",'alle Spiele'!$K18="x"),0,IF(AND('alle Spiele'!$H18='alle Spiele'!AO18,'alle Spiele'!$J18='alle Spiele'!AP18),Punktsystem!$B$5,IF(OR(AND('alle Spiele'!$H18-'alle Spiele'!$J18&lt;0,'alle Spiele'!AO18-'alle Spiele'!AP18&lt;0),AND('alle Spiele'!$H18-'alle Spiele'!$J18&gt;0,'alle Spiele'!AO18-'alle Spiele'!AP18&gt;0),AND('alle Spiele'!$H18-'alle Spiele'!$J18=0,'alle Spiele'!AO18-'alle Spiele'!AP18=0)),Punktsystem!$B$6,0)))</f>
        <v>0</v>
      </c>
      <c r="AP18" s="222">
        <f>IF(AO18=Punktsystem!$B$6,IF(AND(Punktsystem!$D$9&lt;&gt;"",'alle Spiele'!$H18-'alle Spiele'!$J18='alle Spiele'!AO18-'alle Spiele'!AP18,'alle Spiele'!$H18&lt;&gt;'alle Spiele'!$J18),Punktsystem!$B$9,0)+IF(AND(Punktsystem!$D$11&lt;&gt;"",OR('alle Spiele'!$H18='alle Spiele'!AO18,'alle Spiele'!$J18='alle Spiele'!AP18)),Punktsystem!$B$11,0)+IF(AND(Punktsystem!$D$10&lt;&gt;"",'alle Spiele'!$H18='alle Spiele'!$J18,'alle Spiele'!AO18='alle Spiele'!AP18,ABS('alle Spiele'!$H18-'alle Spiele'!AO18)=1),Punktsystem!$B$10,0),0)</f>
        <v>0</v>
      </c>
      <c r="AQ18" s="223">
        <f>IF(AO18=Punktsystem!$B$5,IF(AND(Punktsystem!$I$14&lt;&gt;"",'alle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R18" s="226">
        <f>IF(OR('alle Spiele'!AR18="",'alle Spiele'!AS18="",'alle Spiele'!$K18="x"),0,IF(AND('alle Spiele'!$H18='alle Spiele'!AR18,'alle Spiele'!$J18='alle Spiele'!AS18),Punktsystem!$B$5,IF(OR(AND('alle Spiele'!$H18-'alle Spiele'!$J18&lt;0,'alle Spiele'!AR18-'alle Spiele'!AS18&lt;0),AND('alle Spiele'!$H18-'alle Spiele'!$J18&gt;0,'alle Spiele'!AR18-'alle Spiele'!AS18&gt;0),AND('alle Spiele'!$H18-'alle Spiele'!$J18=0,'alle Spiele'!AR18-'alle Spiele'!AS18=0)),Punktsystem!$B$6,0)))</f>
        <v>0</v>
      </c>
      <c r="AS18" s="222">
        <f>IF(AR18=Punktsystem!$B$6,IF(AND(Punktsystem!$D$9&lt;&gt;"",'alle Spiele'!$H18-'alle Spiele'!$J18='alle Spiele'!AR18-'alle Spiele'!AS18,'alle Spiele'!$H18&lt;&gt;'alle Spiele'!$J18),Punktsystem!$B$9,0)+IF(AND(Punktsystem!$D$11&lt;&gt;"",OR('alle Spiele'!$H18='alle Spiele'!AR18,'alle Spiele'!$J18='alle Spiele'!AS18)),Punktsystem!$B$11,0)+IF(AND(Punktsystem!$D$10&lt;&gt;"",'alle Spiele'!$H18='alle Spiele'!$J18,'alle Spiele'!AR18='alle Spiele'!AS18,ABS('alle Spiele'!$H18-'alle Spiele'!AR18)=1),Punktsystem!$B$10,0),0)</f>
        <v>0</v>
      </c>
      <c r="AT18" s="223">
        <f>IF(AR18=Punktsystem!$B$5,IF(AND(Punktsystem!$I$14&lt;&gt;"",'alle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U18" s="226">
        <f>IF(OR('alle Spiele'!AU18="",'alle Spiele'!AV18="",'alle Spiele'!$K18="x"),0,IF(AND('alle Spiele'!$H18='alle Spiele'!AU18,'alle Spiele'!$J18='alle Spiele'!AV18),Punktsystem!$B$5,IF(OR(AND('alle Spiele'!$H18-'alle Spiele'!$J18&lt;0,'alle Spiele'!AU18-'alle Spiele'!AV18&lt;0),AND('alle Spiele'!$H18-'alle Spiele'!$J18&gt;0,'alle Spiele'!AU18-'alle Spiele'!AV18&gt;0),AND('alle Spiele'!$H18-'alle Spiele'!$J18=0,'alle Spiele'!AU18-'alle Spiele'!AV18=0)),Punktsystem!$B$6,0)))</f>
        <v>0</v>
      </c>
      <c r="AV18" s="222">
        <f>IF(AU18=Punktsystem!$B$6,IF(AND(Punktsystem!$D$9&lt;&gt;"",'alle Spiele'!$H18-'alle Spiele'!$J18='alle Spiele'!AU18-'alle Spiele'!AV18,'alle Spiele'!$H18&lt;&gt;'alle Spiele'!$J18),Punktsystem!$B$9,0)+IF(AND(Punktsystem!$D$11&lt;&gt;"",OR('alle Spiele'!$H18='alle Spiele'!AU18,'alle Spiele'!$J18='alle Spiele'!AV18)),Punktsystem!$B$11,0)+IF(AND(Punktsystem!$D$10&lt;&gt;"",'alle Spiele'!$H18='alle Spiele'!$J18,'alle Spiele'!AU18='alle Spiele'!AV18,ABS('alle Spiele'!$H18-'alle Spiele'!AU18)=1),Punktsystem!$B$10,0),0)</f>
        <v>0</v>
      </c>
      <c r="AW18" s="223">
        <f>IF(AU18=Punktsystem!$B$5,IF(AND(Punktsystem!$I$14&lt;&gt;"",'alle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X18" s="226">
        <f>IF(OR('alle Spiele'!AX18="",'alle Spiele'!AY18="",'alle Spiele'!$K18="x"),0,IF(AND('alle Spiele'!$H18='alle Spiele'!AX18,'alle Spiele'!$J18='alle Spiele'!AY18),Punktsystem!$B$5,IF(OR(AND('alle Spiele'!$H18-'alle Spiele'!$J18&lt;0,'alle Spiele'!AX18-'alle Spiele'!AY18&lt;0),AND('alle Spiele'!$H18-'alle Spiele'!$J18&gt;0,'alle Spiele'!AX18-'alle Spiele'!AY18&gt;0),AND('alle Spiele'!$H18-'alle Spiele'!$J18=0,'alle Spiele'!AX18-'alle Spiele'!AY18=0)),Punktsystem!$B$6,0)))</f>
        <v>0</v>
      </c>
      <c r="AY18" s="222">
        <f>IF(AX18=Punktsystem!$B$6,IF(AND(Punktsystem!$D$9&lt;&gt;"",'alle Spiele'!$H18-'alle Spiele'!$J18='alle Spiele'!AX18-'alle Spiele'!AY18,'alle Spiele'!$H18&lt;&gt;'alle Spiele'!$J18),Punktsystem!$B$9,0)+IF(AND(Punktsystem!$D$11&lt;&gt;"",OR('alle Spiele'!$H18='alle Spiele'!AX18,'alle Spiele'!$J18='alle Spiele'!AY18)),Punktsystem!$B$11,0)+IF(AND(Punktsystem!$D$10&lt;&gt;"",'alle Spiele'!$H18='alle Spiele'!$J18,'alle Spiele'!AX18='alle Spiele'!AY18,ABS('alle Spiele'!$H18-'alle Spiele'!AX18)=1),Punktsystem!$B$10,0),0)</f>
        <v>0</v>
      </c>
      <c r="AZ18" s="223">
        <f>IF(AX18=Punktsystem!$B$5,IF(AND(Punktsystem!$I$14&lt;&gt;"",'alle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A18" s="226">
        <f>IF(OR('alle Spiele'!BA18="",'alle Spiele'!BB18="",'alle Spiele'!$K18="x"),0,IF(AND('alle Spiele'!$H18='alle Spiele'!BA18,'alle Spiele'!$J18='alle Spiele'!BB18),Punktsystem!$B$5,IF(OR(AND('alle Spiele'!$H18-'alle Spiele'!$J18&lt;0,'alle Spiele'!BA18-'alle Spiele'!BB18&lt;0),AND('alle Spiele'!$H18-'alle Spiele'!$J18&gt;0,'alle Spiele'!BA18-'alle Spiele'!BB18&gt;0),AND('alle Spiele'!$H18-'alle Spiele'!$J18=0,'alle Spiele'!BA18-'alle Spiele'!BB18=0)),Punktsystem!$B$6,0)))</f>
        <v>0</v>
      </c>
      <c r="BB18" s="222">
        <f>IF(BA18=Punktsystem!$B$6,IF(AND(Punktsystem!$D$9&lt;&gt;"",'alle Spiele'!$H18-'alle Spiele'!$J18='alle Spiele'!BA18-'alle Spiele'!BB18,'alle Spiele'!$H18&lt;&gt;'alle Spiele'!$J18),Punktsystem!$B$9,0)+IF(AND(Punktsystem!$D$11&lt;&gt;"",OR('alle Spiele'!$H18='alle Spiele'!BA18,'alle Spiele'!$J18='alle Spiele'!BB18)),Punktsystem!$B$11,0)+IF(AND(Punktsystem!$D$10&lt;&gt;"",'alle Spiele'!$H18='alle Spiele'!$J18,'alle Spiele'!BA18='alle Spiele'!BB18,ABS('alle Spiele'!$H18-'alle Spiele'!BA18)=1),Punktsystem!$B$10,0),0)</f>
        <v>0</v>
      </c>
      <c r="BC18" s="223">
        <f>IF(BA18=Punktsystem!$B$5,IF(AND(Punktsystem!$I$14&lt;&gt;"",'alle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D18" s="226">
        <f>IF(OR('alle Spiele'!BD18="",'alle Spiele'!BE18="",'alle Spiele'!$K18="x"),0,IF(AND('alle Spiele'!$H18='alle Spiele'!BD18,'alle Spiele'!$J18='alle Spiele'!BE18),Punktsystem!$B$5,IF(OR(AND('alle Spiele'!$H18-'alle Spiele'!$J18&lt;0,'alle Spiele'!BD18-'alle Spiele'!BE18&lt;0),AND('alle Spiele'!$H18-'alle Spiele'!$J18&gt;0,'alle Spiele'!BD18-'alle Spiele'!BE18&gt;0),AND('alle Spiele'!$H18-'alle Spiele'!$J18=0,'alle Spiele'!BD18-'alle Spiele'!BE18=0)),Punktsystem!$B$6,0)))</f>
        <v>0</v>
      </c>
      <c r="BE18" s="222">
        <f>IF(BD18=Punktsystem!$B$6,IF(AND(Punktsystem!$D$9&lt;&gt;"",'alle Spiele'!$H18-'alle Spiele'!$J18='alle Spiele'!BD18-'alle Spiele'!BE18,'alle Spiele'!$H18&lt;&gt;'alle Spiele'!$J18),Punktsystem!$B$9,0)+IF(AND(Punktsystem!$D$11&lt;&gt;"",OR('alle Spiele'!$H18='alle Spiele'!BD18,'alle Spiele'!$J18='alle Spiele'!BE18)),Punktsystem!$B$11,0)+IF(AND(Punktsystem!$D$10&lt;&gt;"",'alle Spiele'!$H18='alle Spiele'!$J18,'alle Spiele'!BD18='alle Spiele'!BE18,ABS('alle Spiele'!$H18-'alle Spiele'!BD18)=1),Punktsystem!$B$10,0),0)</f>
        <v>0</v>
      </c>
      <c r="BF18" s="223">
        <f>IF(BD18=Punktsystem!$B$5,IF(AND(Punktsystem!$I$14&lt;&gt;"",'alle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G18" s="226">
        <f>IF(OR('alle Spiele'!BG18="",'alle Spiele'!BH18="",'alle Spiele'!$K18="x"),0,IF(AND('alle Spiele'!$H18='alle Spiele'!BG18,'alle Spiele'!$J18='alle Spiele'!BH18),Punktsystem!$B$5,IF(OR(AND('alle Spiele'!$H18-'alle Spiele'!$J18&lt;0,'alle Spiele'!BG18-'alle Spiele'!BH18&lt;0),AND('alle Spiele'!$H18-'alle Spiele'!$J18&gt;0,'alle Spiele'!BG18-'alle Spiele'!BH18&gt;0),AND('alle Spiele'!$H18-'alle Spiele'!$J18=0,'alle Spiele'!BG18-'alle Spiele'!BH18=0)),Punktsystem!$B$6,0)))</f>
        <v>0</v>
      </c>
      <c r="BH18" s="222">
        <f>IF(BG18=Punktsystem!$B$6,IF(AND(Punktsystem!$D$9&lt;&gt;"",'alle Spiele'!$H18-'alle Spiele'!$J18='alle Spiele'!BG18-'alle Spiele'!BH18,'alle Spiele'!$H18&lt;&gt;'alle Spiele'!$J18),Punktsystem!$B$9,0)+IF(AND(Punktsystem!$D$11&lt;&gt;"",OR('alle Spiele'!$H18='alle Spiele'!BG18,'alle Spiele'!$J18='alle Spiele'!BH18)),Punktsystem!$B$11,0)+IF(AND(Punktsystem!$D$10&lt;&gt;"",'alle Spiele'!$H18='alle Spiele'!$J18,'alle Spiele'!BG18='alle Spiele'!BH18,ABS('alle Spiele'!$H18-'alle Spiele'!BG18)=1),Punktsystem!$B$10,0),0)</f>
        <v>0</v>
      </c>
      <c r="BI18" s="223">
        <f>IF(BG18=Punktsystem!$B$5,IF(AND(Punktsystem!$I$14&lt;&gt;"",'alle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J18" s="226">
        <f>IF(OR('alle Spiele'!BJ18="",'alle Spiele'!BK18="",'alle Spiele'!$K18="x"),0,IF(AND('alle Spiele'!$H18='alle Spiele'!BJ18,'alle Spiele'!$J18='alle Spiele'!BK18),Punktsystem!$B$5,IF(OR(AND('alle Spiele'!$H18-'alle Spiele'!$J18&lt;0,'alle Spiele'!BJ18-'alle Spiele'!BK18&lt;0),AND('alle Spiele'!$H18-'alle Spiele'!$J18&gt;0,'alle Spiele'!BJ18-'alle Spiele'!BK18&gt;0),AND('alle Spiele'!$H18-'alle Spiele'!$J18=0,'alle Spiele'!BJ18-'alle Spiele'!BK18=0)),Punktsystem!$B$6,0)))</f>
        <v>0</v>
      </c>
      <c r="BK18" s="222">
        <f>IF(BJ18=Punktsystem!$B$6,IF(AND(Punktsystem!$D$9&lt;&gt;"",'alle Spiele'!$H18-'alle Spiele'!$J18='alle Spiele'!BJ18-'alle Spiele'!BK18,'alle Spiele'!$H18&lt;&gt;'alle Spiele'!$J18),Punktsystem!$B$9,0)+IF(AND(Punktsystem!$D$11&lt;&gt;"",OR('alle Spiele'!$H18='alle Spiele'!BJ18,'alle Spiele'!$J18='alle Spiele'!BK18)),Punktsystem!$B$11,0)+IF(AND(Punktsystem!$D$10&lt;&gt;"",'alle Spiele'!$H18='alle Spiele'!$J18,'alle Spiele'!BJ18='alle Spiele'!BK18,ABS('alle Spiele'!$H18-'alle Spiele'!BJ18)=1),Punktsystem!$B$10,0),0)</f>
        <v>0</v>
      </c>
      <c r="BL18" s="223">
        <f>IF(BJ18=Punktsystem!$B$5,IF(AND(Punktsystem!$I$14&lt;&gt;"",'alle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M18" s="226">
        <f>IF(OR('alle Spiele'!BM18="",'alle Spiele'!BN18="",'alle Spiele'!$K18="x"),0,IF(AND('alle Spiele'!$H18='alle Spiele'!BM18,'alle Spiele'!$J18='alle Spiele'!BN18),Punktsystem!$B$5,IF(OR(AND('alle Spiele'!$H18-'alle Spiele'!$J18&lt;0,'alle Spiele'!BM18-'alle Spiele'!BN18&lt;0),AND('alle Spiele'!$H18-'alle Spiele'!$J18&gt;0,'alle Spiele'!BM18-'alle Spiele'!BN18&gt;0),AND('alle Spiele'!$H18-'alle Spiele'!$J18=0,'alle Spiele'!BM18-'alle Spiele'!BN18=0)),Punktsystem!$B$6,0)))</f>
        <v>0</v>
      </c>
      <c r="BN18" s="222">
        <f>IF(BM18=Punktsystem!$B$6,IF(AND(Punktsystem!$D$9&lt;&gt;"",'alle Spiele'!$H18-'alle Spiele'!$J18='alle Spiele'!BM18-'alle Spiele'!BN18,'alle Spiele'!$H18&lt;&gt;'alle Spiele'!$J18),Punktsystem!$B$9,0)+IF(AND(Punktsystem!$D$11&lt;&gt;"",OR('alle Spiele'!$H18='alle Spiele'!BM18,'alle Spiele'!$J18='alle Spiele'!BN18)),Punktsystem!$B$11,0)+IF(AND(Punktsystem!$D$10&lt;&gt;"",'alle Spiele'!$H18='alle Spiele'!$J18,'alle Spiele'!BM18='alle Spiele'!BN18,ABS('alle Spiele'!$H18-'alle Spiele'!BM18)=1),Punktsystem!$B$10,0),0)</f>
        <v>0</v>
      </c>
      <c r="BO18" s="223">
        <f>IF(BM18=Punktsystem!$B$5,IF(AND(Punktsystem!$I$14&lt;&gt;"",'alle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P18" s="226">
        <f>IF(OR('alle Spiele'!BP18="",'alle Spiele'!BQ18="",'alle Spiele'!$K18="x"),0,IF(AND('alle Spiele'!$H18='alle Spiele'!BP18,'alle Spiele'!$J18='alle Spiele'!BQ18),Punktsystem!$B$5,IF(OR(AND('alle Spiele'!$H18-'alle Spiele'!$J18&lt;0,'alle Spiele'!BP18-'alle Spiele'!BQ18&lt;0),AND('alle Spiele'!$H18-'alle Spiele'!$J18&gt;0,'alle Spiele'!BP18-'alle Spiele'!BQ18&gt;0),AND('alle Spiele'!$H18-'alle Spiele'!$J18=0,'alle Spiele'!BP18-'alle Spiele'!BQ18=0)),Punktsystem!$B$6,0)))</f>
        <v>0</v>
      </c>
      <c r="BQ18" s="222">
        <f>IF(BP18=Punktsystem!$B$6,IF(AND(Punktsystem!$D$9&lt;&gt;"",'alle Spiele'!$H18-'alle Spiele'!$J18='alle Spiele'!BP18-'alle Spiele'!BQ18,'alle Spiele'!$H18&lt;&gt;'alle Spiele'!$J18),Punktsystem!$B$9,0)+IF(AND(Punktsystem!$D$11&lt;&gt;"",OR('alle Spiele'!$H18='alle Spiele'!BP18,'alle Spiele'!$J18='alle Spiele'!BQ18)),Punktsystem!$B$11,0)+IF(AND(Punktsystem!$D$10&lt;&gt;"",'alle Spiele'!$H18='alle Spiele'!$J18,'alle Spiele'!BP18='alle Spiele'!BQ18,ABS('alle Spiele'!$H18-'alle Spiele'!BP18)=1),Punktsystem!$B$10,0),0)</f>
        <v>0</v>
      </c>
      <c r="BR18" s="223">
        <f>IF(BP18=Punktsystem!$B$5,IF(AND(Punktsystem!$I$14&lt;&gt;"",'alle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S18" s="226">
        <f>IF(OR('alle Spiele'!BS18="",'alle Spiele'!BT18="",'alle Spiele'!$K18="x"),0,IF(AND('alle Spiele'!$H18='alle Spiele'!BS18,'alle Spiele'!$J18='alle Spiele'!BT18),Punktsystem!$B$5,IF(OR(AND('alle Spiele'!$H18-'alle Spiele'!$J18&lt;0,'alle Spiele'!BS18-'alle Spiele'!BT18&lt;0),AND('alle Spiele'!$H18-'alle Spiele'!$J18&gt;0,'alle Spiele'!BS18-'alle Spiele'!BT18&gt;0),AND('alle Spiele'!$H18-'alle Spiele'!$J18=0,'alle Spiele'!BS18-'alle Spiele'!BT18=0)),Punktsystem!$B$6,0)))</f>
        <v>0</v>
      </c>
      <c r="BT18" s="222">
        <f>IF(BS18=Punktsystem!$B$6,IF(AND(Punktsystem!$D$9&lt;&gt;"",'alle Spiele'!$H18-'alle Spiele'!$J18='alle Spiele'!BS18-'alle Spiele'!BT18,'alle Spiele'!$H18&lt;&gt;'alle Spiele'!$J18),Punktsystem!$B$9,0)+IF(AND(Punktsystem!$D$11&lt;&gt;"",OR('alle Spiele'!$H18='alle Spiele'!BS18,'alle Spiele'!$J18='alle Spiele'!BT18)),Punktsystem!$B$11,0)+IF(AND(Punktsystem!$D$10&lt;&gt;"",'alle Spiele'!$H18='alle Spiele'!$J18,'alle Spiele'!BS18='alle Spiele'!BT18,ABS('alle Spiele'!$H18-'alle Spiele'!BS18)=1),Punktsystem!$B$10,0),0)</f>
        <v>0</v>
      </c>
      <c r="BU18" s="223">
        <f>IF(BS18=Punktsystem!$B$5,IF(AND(Punktsystem!$I$14&lt;&gt;"",'alle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V18" s="226">
        <f>IF(OR('alle Spiele'!BV18="",'alle Spiele'!BW18="",'alle Spiele'!$K18="x"),0,IF(AND('alle Spiele'!$H18='alle Spiele'!BV18,'alle Spiele'!$J18='alle Spiele'!BW18),Punktsystem!$B$5,IF(OR(AND('alle Spiele'!$H18-'alle Spiele'!$J18&lt;0,'alle Spiele'!BV18-'alle Spiele'!BW18&lt;0),AND('alle Spiele'!$H18-'alle Spiele'!$J18&gt;0,'alle Spiele'!BV18-'alle Spiele'!BW18&gt;0),AND('alle Spiele'!$H18-'alle Spiele'!$J18=0,'alle Spiele'!BV18-'alle Spiele'!BW18=0)),Punktsystem!$B$6,0)))</f>
        <v>0</v>
      </c>
      <c r="BW18" s="222">
        <f>IF(BV18=Punktsystem!$B$6,IF(AND(Punktsystem!$D$9&lt;&gt;"",'alle Spiele'!$H18-'alle Spiele'!$J18='alle Spiele'!BV18-'alle Spiele'!BW18,'alle Spiele'!$H18&lt;&gt;'alle Spiele'!$J18),Punktsystem!$B$9,0)+IF(AND(Punktsystem!$D$11&lt;&gt;"",OR('alle Spiele'!$H18='alle Spiele'!BV18,'alle Spiele'!$J18='alle Spiele'!BW18)),Punktsystem!$B$11,0)+IF(AND(Punktsystem!$D$10&lt;&gt;"",'alle Spiele'!$H18='alle Spiele'!$J18,'alle Spiele'!BV18='alle Spiele'!BW18,ABS('alle Spiele'!$H18-'alle Spiele'!BV18)=1),Punktsystem!$B$10,0),0)</f>
        <v>0</v>
      </c>
      <c r="BX18" s="223">
        <f>IF(BV18=Punktsystem!$B$5,IF(AND(Punktsystem!$I$14&lt;&gt;"",'alle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Y18" s="226">
        <f>IF(OR('alle Spiele'!BY18="",'alle Spiele'!BZ18="",'alle Spiele'!$K18="x"),0,IF(AND('alle Spiele'!$H18='alle Spiele'!BY18,'alle Spiele'!$J18='alle Spiele'!BZ18),Punktsystem!$B$5,IF(OR(AND('alle Spiele'!$H18-'alle Spiele'!$J18&lt;0,'alle Spiele'!BY18-'alle Spiele'!BZ18&lt;0),AND('alle Spiele'!$H18-'alle Spiele'!$J18&gt;0,'alle Spiele'!BY18-'alle Spiele'!BZ18&gt;0),AND('alle Spiele'!$H18-'alle Spiele'!$J18=0,'alle Spiele'!BY18-'alle Spiele'!BZ18=0)),Punktsystem!$B$6,0)))</f>
        <v>0</v>
      </c>
      <c r="BZ18" s="222">
        <f>IF(BY18=Punktsystem!$B$6,IF(AND(Punktsystem!$D$9&lt;&gt;"",'alle Spiele'!$H18-'alle Spiele'!$J18='alle Spiele'!BY18-'alle Spiele'!BZ18,'alle Spiele'!$H18&lt;&gt;'alle Spiele'!$J18),Punktsystem!$B$9,0)+IF(AND(Punktsystem!$D$11&lt;&gt;"",OR('alle Spiele'!$H18='alle Spiele'!BY18,'alle Spiele'!$J18='alle Spiele'!BZ18)),Punktsystem!$B$11,0)+IF(AND(Punktsystem!$D$10&lt;&gt;"",'alle Spiele'!$H18='alle Spiele'!$J18,'alle Spiele'!BY18='alle Spiele'!BZ18,ABS('alle Spiele'!$H18-'alle Spiele'!BY18)=1),Punktsystem!$B$10,0),0)</f>
        <v>0</v>
      </c>
      <c r="CA18" s="223">
        <f>IF(BY18=Punktsystem!$B$5,IF(AND(Punktsystem!$I$14&lt;&gt;"",'alle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B18" s="226">
        <f>IF(OR('alle Spiele'!CB18="",'alle Spiele'!CC18="",'alle Spiele'!$K18="x"),0,IF(AND('alle Spiele'!$H18='alle Spiele'!CB18,'alle Spiele'!$J18='alle Spiele'!CC18),Punktsystem!$B$5,IF(OR(AND('alle Spiele'!$H18-'alle Spiele'!$J18&lt;0,'alle Spiele'!CB18-'alle Spiele'!CC18&lt;0),AND('alle Spiele'!$H18-'alle Spiele'!$J18&gt;0,'alle Spiele'!CB18-'alle Spiele'!CC18&gt;0),AND('alle Spiele'!$H18-'alle Spiele'!$J18=0,'alle Spiele'!CB18-'alle Spiele'!CC18=0)),Punktsystem!$B$6,0)))</f>
        <v>0</v>
      </c>
      <c r="CC18" s="222">
        <f>IF(CB18=Punktsystem!$B$6,IF(AND(Punktsystem!$D$9&lt;&gt;"",'alle Spiele'!$H18-'alle Spiele'!$J18='alle Spiele'!CB18-'alle Spiele'!CC18,'alle Spiele'!$H18&lt;&gt;'alle Spiele'!$J18),Punktsystem!$B$9,0)+IF(AND(Punktsystem!$D$11&lt;&gt;"",OR('alle Spiele'!$H18='alle Spiele'!CB18,'alle Spiele'!$J18='alle Spiele'!CC18)),Punktsystem!$B$11,0)+IF(AND(Punktsystem!$D$10&lt;&gt;"",'alle Spiele'!$H18='alle Spiele'!$J18,'alle Spiele'!CB18='alle Spiele'!CC18,ABS('alle Spiele'!$H18-'alle Spiele'!CB18)=1),Punktsystem!$B$10,0),0)</f>
        <v>0</v>
      </c>
      <c r="CD18" s="223">
        <f>IF(CB18=Punktsystem!$B$5,IF(AND(Punktsystem!$I$14&lt;&gt;"",'alle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E18" s="226">
        <f>IF(OR('alle Spiele'!CE18="",'alle Spiele'!CF18="",'alle Spiele'!$K18="x"),0,IF(AND('alle Spiele'!$H18='alle Spiele'!CE18,'alle Spiele'!$J18='alle Spiele'!CF18),Punktsystem!$B$5,IF(OR(AND('alle Spiele'!$H18-'alle Spiele'!$J18&lt;0,'alle Spiele'!CE18-'alle Spiele'!CF18&lt;0),AND('alle Spiele'!$H18-'alle Spiele'!$J18&gt;0,'alle Spiele'!CE18-'alle Spiele'!CF18&gt;0),AND('alle Spiele'!$H18-'alle Spiele'!$J18=0,'alle Spiele'!CE18-'alle Spiele'!CF18=0)),Punktsystem!$B$6,0)))</f>
        <v>0</v>
      </c>
      <c r="CF18" s="222">
        <f>IF(CE18=Punktsystem!$B$6,IF(AND(Punktsystem!$D$9&lt;&gt;"",'alle Spiele'!$H18-'alle Spiele'!$J18='alle Spiele'!CE18-'alle Spiele'!CF18,'alle Spiele'!$H18&lt;&gt;'alle Spiele'!$J18),Punktsystem!$B$9,0)+IF(AND(Punktsystem!$D$11&lt;&gt;"",OR('alle Spiele'!$H18='alle Spiele'!CE18,'alle Spiele'!$J18='alle Spiele'!CF18)),Punktsystem!$B$11,0)+IF(AND(Punktsystem!$D$10&lt;&gt;"",'alle Spiele'!$H18='alle Spiele'!$J18,'alle Spiele'!CE18='alle Spiele'!CF18,ABS('alle Spiele'!$H18-'alle Spiele'!CE18)=1),Punktsystem!$B$10,0),0)</f>
        <v>0</v>
      </c>
      <c r="CG18" s="223">
        <f>IF(CE18=Punktsystem!$B$5,IF(AND(Punktsystem!$I$14&lt;&gt;"",'alle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H18" s="226">
        <f>IF(OR('alle Spiele'!CH18="",'alle Spiele'!CI18="",'alle Spiele'!$K18="x"),0,IF(AND('alle Spiele'!$H18='alle Spiele'!CH18,'alle Spiele'!$J18='alle Spiele'!CI18),Punktsystem!$B$5,IF(OR(AND('alle Spiele'!$H18-'alle Spiele'!$J18&lt;0,'alle Spiele'!CH18-'alle Spiele'!CI18&lt;0),AND('alle Spiele'!$H18-'alle Spiele'!$J18&gt;0,'alle Spiele'!CH18-'alle Spiele'!CI18&gt;0),AND('alle Spiele'!$H18-'alle Spiele'!$J18=0,'alle Spiele'!CH18-'alle Spiele'!CI18=0)),Punktsystem!$B$6,0)))</f>
        <v>0</v>
      </c>
      <c r="CI18" s="222">
        <f>IF(CH18=Punktsystem!$B$6,IF(AND(Punktsystem!$D$9&lt;&gt;"",'alle Spiele'!$H18-'alle Spiele'!$J18='alle Spiele'!CH18-'alle Spiele'!CI18,'alle Spiele'!$H18&lt;&gt;'alle Spiele'!$J18),Punktsystem!$B$9,0)+IF(AND(Punktsystem!$D$11&lt;&gt;"",OR('alle Spiele'!$H18='alle Spiele'!CH18,'alle Spiele'!$J18='alle Spiele'!CI18)),Punktsystem!$B$11,0)+IF(AND(Punktsystem!$D$10&lt;&gt;"",'alle Spiele'!$H18='alle Spiele'!$J18,'alle Spiele'!CH18='alle Spiele'!CI18,ABS('alle Spiele'!$H18-'alle Spiele'!CH18)=1),Punktsystem!$B$10,0),0)</f>
        <v>0</v>
      </c>
      <c r="CJ18" s="223">
        <f>IF(CH18=Punktsystem!$B$5,IF(AND(Punktsystem!$I$14&lt;&gt;"",'alle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K18" s="226">
        <f>IF(OR('alle Spiele'!CK18="",'alle Spiele'!CL18="",'alle Spiele'!$K18="x"),0,IF(AND('alle Spiele'!$H18='alle Spiele'!CK18,'alle Spiele'!$J18='alle Spiele'!CL18),Punktsystem!$B$5,IF(OR(AND('alle Spiele'!$H18-'alle Spiele'!$J18&lt;0,'alle Spiele'!CK18-'alle Spiele'!CL18&lt;0),AND('alle Spiele'!$H18-'alle Spiele'!$J18&gt;0,'alle Spiele'!CK18-'alle Spiele'!CL18&gt;0),AND('alle Spiele'!$H18-'alle Spiele'!$J18=0,'alle Spiele'!CK18-'alle Spiele'!CL18=0)),Punktsystem!$B$6,0)))</f>
        <v>0</v>
      </c>
      <c r="CL18" s="222">
        <f>IF(CK18=Punktsystem!$B$6,IF(AND(Punktsystem!$D$9&lt;&gt;"",'alle Spiele'!$H18-'alle Spiele'!$J18='alle Spiele'!CK18-'alle Spiele'!CL18,'alle Spiele'!$H18&lt;&gt;'alle Spiele'!$J18),Punktsystem!$B$9,0)+IF(AND(Punktsystem!$D$11&lt;&gt;"",OR('alle Spiele'!$H18='alle Spiele'!CK18,'alle Spiele'!$J18='alle Spiele'!CL18)),Punktsystem!$B$11,0)+IF(AND(Punktsystem!$D$10&lt;&gt;"",'alle Spiele'!$H18='alle Spiele'!$J18,'alle Spiele'!CK18='alle Spiele'!CL18,ABS('alle Spiele'!$H18-'alle Spiele'!CK18)=1),Punktsystem!$B$10,0),0)</f>
        <v>0</v>
      </c>
      <c r="CM18" s="223">
        <f>IF(CK18=Punktsystem!$B$5,IF(AND(Punktsystem!$I$14&lt;&gt;"",'alle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N18" s="226">
        <f>IF(OR('alle Spiele'!CN18="",'alle Spiele'!CO18="",'alle Spiele'!$K18="x"),0,IF(AND('alle Spiele'!$H18='alle Spiele'!CN18,'alle Spiele'!$J18='alle Spiele'!CO18),Punktsystem!$B$5,IF(OR(AND('alle Spiele'!$H18-'alle Spiele'!$J18&lt;0,'alle Spiele'!CN18-'alle Spiele'!CO18&lt;0),AND('alle Spiele'!$H18-'alle Spiele'!$J18&gt;0,'alle Spiele'!CN18-'alle Spiele'!CO18&gt;0),AND('alle Spiele'!$H18-'alle Spiele'!$J18=0,'alle Spiele'!CN18-'alle Spiele'!CO18=0)),Punktsystem!$B$6,0)))</f>
        <v>0</v>
      </c>
      <c r="CO18" s="222">
        <f>IF(CN18=Punktsystem!$B$6,IF(AND(Punktsystem!$D$9&lt;&gt;"",'alle Spiele'!$H18-'alle Spiele'!$J18='alle Spiele'!CN18-'alle Spiele'!CO18,'alle Spiele'!$H18&lt;&gt;'alle Spiele'!$J18),Punktsystem!$B$9,0)+IF(AND(Punktsystem!$D$11&lt;&gt;"",OR('alle Spiele'!$H18='alle Spiele'!CN18,'alle Spiele'!$J18='alle Spiele'!CO18)),Punktsystem!$B$11,0)+IF(AND(Punktsystem!$D$10&lt;&gt;"",'alle Spiele'!$H18='alle Spiele'!$J18,'alle Spiele'!CN18='alle Spiele'!CO18,ABS('alle Spiele'!$H18-'alle Spiele'!CN18)=1),Punktsystem!$B$10,0),0)</f>
        <v>0</v>
      </c>
      <c r="CP18" s="223">
        <f>IF(CN18=Punktsystem!$B$5,IF(AND(Punktsystem!$I$14&lt;&gt;"",'alle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Q18" s="226">
        <f>IF(OR('alle Spiele'!CQ18="",'alle Spiele'!CR18="",'alle Spiele'!$K18="x"),0,IF(AND('alle Spiele'!$H18='alle Spiele'!CQ18,'alle Spiele'!$J18='alle Spiele'!CR18),Punktsystem!$B$5,IF(OR(AND('alle Spiele'!$H18-'alle Spiele'!$J18&lt;0,'alle Spiele'!CQ18-'alle Spiele'!CR18&lt;0),AND('alle Spiele'!$H18-'alle Spiele'!$J18&gt;0,'alle Spiele'!CQ18-'alle Spiele'!CR18&gt;0),AND('alle Spiele'!$H18-'alle Spiele'!$J18=0,'alle Spiele'!CQ18-'alle Spiele'!CR18=0)),Punktsystem!$B$6,0)))</f>
        <v>0</v>
      </c>
      <c r="CR18" s="222">
        <f>IF(CQ18=Punktsystem!$B$6,IF(AND(Punktsystem!$D$9&lt;&gt;"",'alle Spiele'!$H18-'alle Spiele'!$J18='alle Spiele'!CQ18-'alle Spiele'!CR18,'alle Spiele'!$H18&lt;&gt;'alle Spiele'!$J18),Punktsystem!$B$9,0)+IF(AND(Punktsystem!$D$11&lt;&gt;"",OR('alle Spiele'!$H18='alle Spiele'!CQ18,'alle Spiele'!$J18='alle Spiele'!CR18)),Punktsystem!$B$11,0)+IF(AND(Punktsystem!$D$10&lt;&gt;"",'alle Spiele'!$H18='alle Spiele'!$J18,'alle Spiele'!CQ18='alle Spiele'!CR18,ABS('alle Spiele'!$H18-'alle Spiele'!CQ18)=1),Punktsystem!$B$10,0),0)</f>
        <v>0</v>
      </c>
      <c r="CS18" s="223">
        <f>IF(CQ18=Punktsystem!$B$5,IF(AND(Punktsystem!$I$14&lt;&gt;"",'alle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T18" s="226">
        <f>IF(OR('alle Spiele'!CT18="",'alle Spiele'!CU18="",'alle Spiele'!$K18="x"),0,IF(AND('alle Spiele'!$H18='alle Spiele'!CT18,'alle Spiele'!$J18='alle Spiele'!CU18),Punktsystem!$B$5,IF(OR(AND('alle Spiele'!$H18-'alle Spiele'!$J18&lt;0,'alle Spiele'!CT18-'alle Spiele'!CU18&lt;0),AND('alle Spiele'!$H18-'alle Spiele'!$J18&gt;0,'alle Spiele'!CT18-'alle Spiele'!CU18&gt;0),AND('alle Spiele'!$H18-'alle Spiele'!$J18=0,'alle Spiele'!CT18-'alle Spiele'!CU18=0)),Punktsystem!$B$6,0)))</f>
        <v>0</v>
      </c>
      <c r="CU18" s="222">
        <f>IF(CT18=Punktsystem!$B$6,IF(AND(Punktsystem!$D$9&lt;&gt;"",'alle Spiele'!$H18-'alle Spiele'!$J18='alle Spiele'!CT18-'alle Spiele'!CU18,'alle Spiele'!$H18&lt;&gt;'alle Spiele'!$J18),Punktsystem!$B$9,0)+IF(AND(Punktsystem!$D$11&lt;&gt;"",OR('alle Spiele'!$H18='alle Spiele'!CT18,'alle Spiele'!$J18='alle Spiele'!CU18)),Punktsystem!$B$11,0)+IF(AND(Punktsystem!$D$10&lt;&gt;"",'alle Spiele'!$H18='alle Spiele'!$J18,'alle Spiele'!CT18='alle Spiele'!CU18,ABS('alle Spiele'!$H18-'alle Spiele'!CT18)=1),Punktsystem!$B$10,0),0)</f>
        <v>0</v>
      </c>
      <c r="CV18" s="223">
        <f>IF(CT18=Punktsystem!$B$5,IF(AND(Punktsystem!$I$14&lt;&gt;"",'alle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W18" s="226">
        <f>IF(OR('alle Spiele'!CW18="",'alle Spiele'!CX18="",'alle Spiele'!$K18="x"),0,IF(AND('alle Spiele'!$H18='alle Spiele'!CW18,'alle Spiele'!$J18='alle Spiele'!CX18),Punktsystem!$B$5,IF(OR(AND('alle Spiele'!$H18-'alle Spiele'!$J18&lt;0,'alle Spiele'!CW18-'alle Spiele'!CX18&lt;0),AND('alle Spiele'!$H18-'alle Spiele'!$J18&gt;0,'alle Spiele'!CW18-'alle Spiele'!CX18&gt;0),AND('alle Spiele'!$H18-'alle Spiele'!$J18=0,'alle Spiele'!CW18-'alle Spiele'!CX18=0)),Punktsystem!$B$6,0)))</f>
        <v>0</v>
      </c>
      <c r="CX18" s="222">
        <f>IF(CW18=Punktsystem!$B$6,IF(AND(Punktsystem!$D$9&lt;&gt;"",'alle Spiele'!$H18-'alle Spiele'!$J18='alle Spiele'!CW18-'alle Spiele'!CX18,'alle Spiele'!$H18&lt;&gt;'alle Spiele'!$J18),Punktsystem!$B$9,0)+IF(AND(Punktsystem!$D$11&lt;&gt;"",OR('alle Spiele'!$H18='alle Spiele'!CW18,'alle Spiele'!$J18='alle Spiele'!CX18)),Punktsystem!$B$11,0)+IF(AND(Punktsystem!$D$10&lt;&gt;"",'alle Spiele'!$H18='alle Spiele'!$J18,'alle Spiele'!CW18='alle Spiele'!CX18,ABS('alle Spiele'!$H18-'alle Spiele'!CW18)=1),Punktsystem!$B$10,0),0)</f>
        <v>0</v>
      </c>
      <c r="CY18" s="223">
        <f>IF(CW18=Punktsystem!$B$5,IF(AND(Punktsystem!$I$14&lt;&gt;"",'alle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Z18" s="226">
        <f>IF(OR('alle Spiele'!CZ18="",'alle Spiele'!DA18="",'alle Spiele'!$K18="x"),0,IF(AND('alle Spiele'!$H18='alle Spiele'!CZ18,'alle Spiele'!$J18='alle Spiele'!DA18),Punktsystem!$B$5,IF(OR(AND('alle Spiele'!$H18-'alle Spiele'!$J18&lt;0,'alle Spiele'!CZ18-'alle Spiele'!DA18&lt;0),AND('alle Spiele'!$H18-'alle Spiele'!$J18&gt;0,'alle Spiele'!CZ18-'alle Spiele'!DA18&gt;0),AND('alle Spiele'!$H18-'alle Spiele'!$J18=0,'alle Spiele'!CZ18-'alle Spiele'!DA18=0)),Punktsystem!$B$6,0)))</f>
        <v>0</v>
      </c>
      <c r="DA18" s="222">
        <f>IF(CZ18=Punktsystem!$B$6,IF(AND(Punktsystem!$D$9&lt;&gt;"",'alle Spiele'!$H18-'alle Spiele'!$J18='alle Spiele'!CZ18-'alle Spiele'!DA18,'alle Spiele'!$H18&lt;&gt;'alle Spiele'!$J18),Punktsystem!$B$9,0)+IF(AND(Punktsystem!$D$11&lt;&gt;"",OR('alle Spiele'!$H18='alle Spiele'!CZ18,'alle Spiele'!$J18='alle Spiele'!DA18)),Punktsystem!$B$11,0)+IF(AND(Punktsystem!$D$10&lt;&gt;"",'alle Spiele'!$H18='alle Spiele'!$J18,'alle Spiele'!CZ18='alle Spiele'!DA18,ABS('alle Spiele'!$H18-'alle Spiele'!CZ18)=1),Punktsystem!$B$10,0),0)</f>
        <v>0</v>
      </c>
      <c r="DB18" s="223">
        <f>IF(CZ18=Punktsystem!$B$5,IF(AND(Punktsystem!$I$14&lt;&gt;"",'alle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C18" s="226">
        <f>IF(OR('alle Spiele'!DC18="",'alle Spiele'!DD18="",'alle Spiele'!$K18="x"),0,IF(AND('alle Spiele'!$H18='alle Spiele'!DC18,'alle Spiele'!$J18='alle Spiele'!DD18),Punktsystem!$B$5,IF(OR(AND('alle Spiele'!$H18-'alle Spiele'!$J18&lt;0,'alle Spiele'!DC18-'alle Spiele'!DD18&lt;0),AND('alle Spiele'!$H18-'alle Spiele'!$J18&gt;0,'alle Spiele'!DC18-'alle Spiele'!DD18&gt;0),AND('alle Spiele'!$H18-'alle Spiele'!$J18=0,'alle Spiele'!DC18-'alle Spiele'!DD18=0)),Punktsystem!$B$6,0)))</f>
        <v>0</v>
      </c>
      <c r="DD18" s="222">
        <f>IF(DC18=Punktsystem!$B$6,IF(AND(Punktsystem!$D$9&lt;&gt;"",'alle Spiele'!$H18-'alle Spiele'!$J18='alle Spiele'!DC18-'alle Spiele'!DD18,'alle Spiele'!$H18&lt;&gt;'alle Spiele'!$J18),Punktsystem!$B$9,0)+IF(AND(Punktsystem!$D$11&lt;&gt;"",OR('alle Spiele'!$H18='alle Spiele'!DC18,'alle Spiele'!$J18='alle Spiele'!DD18)),Punktsystem!$B$11,0)+IF(AND(Punktsystem!$D$10&lt;&gt;"",'alle Spiele'!$H18='alle Spiele'!$J18,'alle Spiele'!DC18='alle Spiele'!DD18,ABS('alle Spiele'!$H18-'alle Spiele'!DC18)=1),Punktsystem!$B$10,0),0)</f>
        <v>0</v>
      </c>
      <c r="DE18" s="223">
        <f>IF(DC18=Punktsystem!$B$5,IF(AND(Punktsystem!$I$14&lt;&gt;"",'alle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F18" s="226">
        <f>IF(OR('alle Spiele'!DF18="",'alle Spiele'!DG18="",'alle Spiele'!$K18="x"),0,IF(AND('alle Spiele'!$H18='alle Spiele'!DF18,'alle Spiele'!$J18='alle Spiele'!DG18),Punktsystem!$B$5,IF(OR(AND('alle Spiele'!$H18-'alle Spiele'!$J18&lt;0,'alle Spiele'!DF18-'alle Spiele'!DG18&lt;0),AND('alle Spiele'!$H18-'alle Spiele'!$J18&gt;0,'alle Spiele'!DF18-'alle Spiele'!DG18&gt;0),AND('alle Spiele'!$H18-'alle Spiele'!$J18=0,'alle Spiele'!DF18-'alle Spiele'!DG18=0)),Punktsystem!$B$6,0)))</f>
        <v>0</v>
      </c>
      <c r="DG18" s="222">
        <f>IF(DF18=Punktsystem!$B$6,IF(AND(Punktsystem!$D$9&lt;&gt;"",'alle Spiele'!$H18-'alle Spiele'!$J18='alle Spiele'!DF18-'alle Spiele'!DG18,'alle Spiele'!$H18&lt;&gt;'alle Spiele'!$J18),Punktsystem!$B$9,0)+IF(AND(Punktsystem!$D$11&lt;&gt;"",OR('alle Spiele'!$H18='alle Spiele'!DF18,'alle Spiele'!$J18='alle Spiele'!DG18)),Punktsystem!$B$11,0)+IF(AND(Punktsystem!$D$10&lt;&gt;"",'alle Spiele'!$H18='alle Spiele'!$J18,'alle Spiele'!DF18='alle Spiele'!DG18,ABS('alle Spiele'!$H18-'alle Spiele'!DF18)=1),Punktsystem!$B$10,0),0)</f>
        <v>0</v>
      </c>
      <c r="DH18" s="223">
        <f>IF(DF18=Punktsystem!$B$5,IF(AND(Punktsystem!$I$14&lt;&gt;"",'alle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I18" s="226">
        <f>IF(OR('alle Spiele'!DI18="",'alle Spiele'!DJ18="",'alle Spiele'!$K18="x"),0,IF(AND('alle Spiele'!$H18='alle Spiele'!DI18,'alle Spiele'!$J18='alle Spiele'!DJ18),Punktsystem!$B$5,IF(OR(AND('alle Spiele'!$H18-'alle Spiele'!$J18&lt;0,'alle Spiele'!DI18-'alle Spiele'!DJ18&lt;0),AND('alle Spiele'!$H18-'alle Spiele'!$J18&gt;0,'alle Spiele'!DI18-'alle Spiele'!DJ18&gt;0),AND('alle Spiele'!$H18-'alle Spiele'!$J18=0,'alle Spiele'!DI18-'alle Spiele'!DJ18=0)),Punktsystem!$B$6,0)))</f>
        <v>0</v>
      </c>
      <c r="DJ18" s="222">
        <f>IF(DI18=Punktsystem!$B$6,IF(AND(Punktsystem!$D$9&lt;&gt;"",'alle Spiele'!$H18-'alle Spiele'!$J18='alle Spiele'!DI18-'alle Spiele'!DJ18,'alle Spiele'!$H18&lt;&gt;'alle Spiele'!$J18),Punktsystem!$B$9,0)+IF(AND(Punktsystem!$D$11&lt;&gt;"",OR('alle Spiele'!$H18='alle Spiele'!DI18,'alle Spiele'!$J18='alle Spiele'!DJ18)),Punktsystem!$B$11,0)+IF(AND(Punktsystem!$D$10&lt;&gt;"",'alle Spiele'!$H18='alle Spiele'!$J18,'alle Spiele'!DI18='alle Spiele'!DJ18,ABS('alle Spiele'!$H18-'alle Spiele'!DI18)=1),Punktsystem!$B$10,0),0)</f>
        <v>0</v>
      </c>
      <c r="DK18" s="223">
        <f>IF(DI18=Punktsystem!$B$5,IF(AND(Punktsystem!$I$14&lt;&gt;"",'alle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L18" s="226">
        <f>IF(OR('alle Spiele'!DL18="",'alle Spiele'!DM18="",'alle Spiele'!$K18="x"),0,IF(AND('alle Spiele'!$H18='alle Spiele'!DL18,'alle Spiele'!$J18='alle Spiele'!DM18),Punktsystem!$B$5,IF(OR(AND('alle Spiele'!$H18-'alle Spiele'!$J18&lt;0,'alle Spiele'!DL18-'alle Spiele'!DM18&lt;0),AND('alle Spiele'!$H18-'alle Spiele'!$J18&gt;0,'alle Spiele'!DL18-'alle Spiele'!DM18&gt;0),AND('alle Spiele'!$H18-'alle Spiele'!$J18=0,'alle Spiele'!DL18-'alle Spiele'!DM18=0)),Punktsystem!$B$6,0)))</f>
        <v>0</v>
      </c>
      <c r="DM18" s="222">
        <f>IF(DL18=Punktsystem!$B$6,IF(AND(Punktsystem!$D$9&lt;&gt;"",'alle Spiele'!$H18-'alle Spiele'!$J18='alle Spiele'!DL18-'alle Spiele'!DM18,'alle Spiele'!$H18&lt;&gt;'alle Spiele'!$J18),Punktsystem!$B$9,0)+IF(AND(Punktsystem!$D$11&lt;&gt;"",OR('alle Spiele'!$H18='alle Spiele'!DL18,'alle Spiele'!$J18='alle Spiele'!DM18)),Punktsystem!$B$11,0)+IF(AND(Punktsystem!$D$10&lt;&gt;"",'alle Spiele'!$H18='alle Spiele'!$J18,'alle Spiele'!DL18='alle Spiele'!DM18,ABS('alle Spiele'!$H18-'alle Spiele'!DL18)=1),Punktsystem!$B$10,0),0)</f>
        <v>0</v>
      </c>
      <c r="DN18" s="223">
        <f>IF(DL18=Punktsystem!$B$5,IF(AND(Punktsystem!$I$14&lt;&gt;"",'alle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O18" s="226">
        <f>IF(OR('alle Spiele'!DO18="",'alle Spiele'!DP18="",'alle Spiele'!$K18="x"),0,IF(AND('alle Spiele'!$H18='alle Spiele'!DO18,'alle Spiele'!$J18='alle Spiele'!DP18),Punktsystem!$B$5,IF(OR(AND('alle Spiele'!$H18-'alle Spiele'!$J18&lt;0,'alle Spiele'!DO18-'alle Spiele'!DP18&lt;0),AND('alle Spiele'!$H18-'alle Spiele'!$J18&gt;0,'alle Spiele'!DO18-'alle Spiele'!DP18&gt;0),AND('alle Spiele'!$H18-'alle Spiele'!$J18=0,'alle Spiele'!DO18-'alle Spiele'!DP18=0)),Punktsystem!$B$6,0)))</f>
        <v>0</v>
      </c>
      <c r="DP18" s="222">
        <f>IF(DO18=Punktsystem!$B$6,IF(AND(Punktsystem!$D$9&lt;&gt;"",'alle Spiele'!$H18-'alle Spiele'!$J18='alle Spiele'!DO18-'alle Spiele'!DP18,'alle Spiele'!$H18&lt;&gt;'alle Spiele'!$J18),Punktsystem!$B$9,0)+IF(AND(Punktsystem!$D$11&lt;&gt;"",OR('alle Spiele'!$H18='alle Spiele'!DO18,'alle Spiele'!$J18='alle Spiele'!DP18)),Punktsystem!$B$11,0)+IF(AND(Punktsystem!$D$10&lt;&gt;"",'alle Spiele'!$H18='alle Spiele'!$J18,'alle Spiele'!DO18='alle Spiele'!DP18,ABS('alle Spiele'!$H18-'alle Spiele'!DO18)=1),Punktsystem!$B$10,0),0)</f>
        <v>0</v>
      </c>
      <c r="DQ18" s="223">
        <f>IF(DO18=Punktsystem!$B$5,IF(AND(Punktsystem!$I$14&lt;&gt;"",'alle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R18" s="226">
        <f>IF(OR('alle Spiele'!DR18="",'alle Spiele'!DS18="",'alle Spiele'!$K18="x"),0,IF(AND('alle Spiele'!$H18='alle Spiele'!DR18,'alle Spiele'!$J18='alle Spiele'!DS18),Punktsystem!$B$5,IF(OR(AND('alle Spiele'!$H18-'alle Spiele'!$J18&lt;0,'alle Spiele'!DR18-'alle Spiele'!DS18&lt;0),AND('alle Spiele'!$H18-'alle Spiele'!$J18&gt;0,'alle Spiele'!DR18-'alle Spiele'!DS18&gt;0),AND('alle Spiele'!$H18-'alle Spiele'!$J18=0,'alle Spiele'!DR18-'alle Spiele'!DS18=0)),Punktsystem!$B$6,0)))</f>
        <v>0</v>
      </c>
      <c r="DS18" s="222">
        <f>IF(DR18=Punktsystem!$B$6,IF(AND(Punktsystem!$D$9&lt;&gt;"",'alle Spiele'!$H18-'alle Spiele'!$J18='alle Spiele'!DR18-'alle Spiele'!DS18,'alle Spiele'!$H18&lt;&gt;'alle Spiele'!$J18),Punktsystem!$B$9,0)+IF(AND(Punktsystem!$D$11&lt;&gt;"",OR('alle Spiele'!$H18='alle Spiele'!DR18,'alle Spiele'!$J18='alle Spiele'!DS18)),Punktsystem!$B$11,0)+IF(AND(Punktsystem!$D$10&lt;&gt;"",'alle Spiele'!$H18='alle Spiele'!$J18,'alle Spiele'!DR18='alle Spiele'!DS18,ABS('alle Spiele'!$H18-'alle Spiele'!DR18)=1),Punktsystem!$B$10,0),0)</f>
        <v>0</v>
      </c>
      <c r="DT18" s="223">
        <f>IF(DR18=Punktsystem!$B$5,IF(AND(Punktsystem!$I$14&lt;&gt;"",'alle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U18" s="226">
        <f>IF(OR('alle Spiele'!DU18="",'alle Spiele'!DV18="",'alle Spiele'!$K18="x"),0,IF(AND('alle Spiele'!$H18='alle Spiele'!DU18,'alle Spiele'!$J18='alle Spiele'!DV18),Punktsystem!$B$5,IF(OR(AND('alle Spiele'!$H18-'alle Spiele'!$J18&lt;0,'alle Spiele'!DU18-'alle Spiele'!DV18&lt;0),AND('alle Spiele'!$H18-'alle Spiele'!$J18&gt;0,'alle Spiele'!DU18-'alle Spiele'!DV18&gt;0),AND('alle Spiele'!$H18-'alle Spiele'!$J18=0,'alle Spiele'!DU18-'alle Spiele'!DV18=0)),Punktsystem!$B$6,0)))</f>
        <v>0</v>
      </c>
      <c r="DV18" s="222">
        <f>IF(DU18=Punktsystem!$B$6,IF(AND(Punktsystem!$D$9&lt;&gt;"",'alle Spiele'!$H18-'alle Spiele'!$J18='alle Spiele'!DU18-'alle Spiele'!DV18,'alle Spiele'!$H18&lt;&gt;'alle Spiele'!$J18),Punktsystem!$B$9,0)+IF(AND(Punktsystem!$D$11&lt;&gt;"",OR('alle Spiele'!$H18='alle Spiele'!DU18,'alle Spiele'!$J18='alle Spiele'!DV18)),Punktsystem!$B$11,0)+IF(AND(Punktsystem!$D$10&lt;&gt;"",'alle Spiele'!$H18='alle Spiele'!$J18,'alle Spiele'!DU18='alle Spiele'!DV18,ABS('alle Spiele'!$H18-'alle Spiele'!DU18)=1),Punktsystem!$B$10,0),0)</f>
        <v>0</v>
      </c>
      <c r="DW18" s="223">
        <f>IF(DU18=Punktsystem!$B$5,IF(AND(Punktsystem!$I$14&lt;&gt;"",'alle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X18" s="226">
        <f>IF(OR('alle Spiele'!DX18="",'alle Spiele'!DY18="",'alle Spiele'!$K18="x"),0,IF(AND('alle Spiele'!$H18='alle Spiele'!DX18,'alle Spiele'!$J18='alle Spiele'!DY18),Punktsystem!$B$5,IF(OR(AND('alle Spiele'!$H18-'alle Spiele'!$J18&lt;0,'alle Spiele'!DX18-'alle Spiele'!DY18&lt;0),AND('alle Spiele'!$H18-'alle Spiele'!$J18&gt;0,'alle Spiele'!DX18-'alle Spiele'!DY18&gt;0),AND('alle Spiele'!$H18-'alle Spiele'!$J18=0,'alle Spiele'!DX18-'alle Spiele'!DY18=0)),Punktsystem!$B$6,0)))</f>
        <v>0</v>
      </c>
      <c r="DY18" s="222">
        <f>IF(DX18=Punktsystem!$B$6,IF(AND(Punktsystem!$D$9&lt;&gt;"",'alle Spiele'!$H18-'alle Spiele'!$J18='alle Spiele'!DX18-'alle Spiele'!DY18,'alle Spiele'!$H18&lt;&gt;'alle Spiele'!$J18),Punktsystem!$B$9,0)+IF(AND(Punktsystem!$D$11&lt;&gt;"",OR('alle Spiele'!$H18='alle Spiele'!DX18,'alle Spiele'!$J18='alle Spiele'!DY18)),Punktsystem!$B$11,0)+IF(AND(Punktsystem!$D$10&lt;&gt;"",'alle Spiele'!$H18='alle Spiele'!$J18,'alle Spiele'!DX18='alle Spiele'!DY18,ABS('alle Spiele'!$H18-'alle Spiele'!DX18)=1),Punktsystem!$B$10,0),0)</f>
        <v>0</v>
      </c>
      <c r="DZ18" s="223">
        <f>IF(DX18=Punktsystem!$B$5,IF(AND(Punktsystem!$I$14&lt;&gt;"",'alle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A18" s="226">
        <f>IF(OR('alle Spiele'!EA18="",'alle Spiele'!EB18="",'alle Spiele'!$K18="x"),0,IF(AND('alle Spiele'!$H18='alle Spiele'!EA18,'alle Spiele'!$J18='alle Spiele'!EB18),Punktsystem!$B$5,IF(OR(AND('alle Spiele'!$H18-'alle Spiele'!$J18&lt;0,'alle Spiele'!EA18-'alle Spiele'!EB18&lt;0),AND('alle Spiele'!$H18-'alle Spiele'!$J18&gt;0,'alle Spiele'!EA18-'alle Spiele'!EB18&gt;0),AND('alle Spiele'!$H18-'alle Spiele'!$J18=0,'alle Spiele'!EA18-'alle Spiele'!EB18=0)),Punktsystem!$B$6,0)))</f>
        <v>0</v>
      </c>
      <c r="EB18" s="222">
        <f>IF(EA18=Punktsystem!$B$6,IF(AND(Punktsystem!$D$9&lt;&gt;"",'alle Spiele'!$H18-'alle Spiele'!$J18='alle Spiele'!EA18-'alle Spiele'!EB18,'alle Spiele'!$H18&lt;&gt;'alle Spiele'!$J18),Punktsystem!$B$9,0)+IF(AND(Punktsystem!$D$11&lt;&gt;"",OR('alle Spiele'!$H18='alle Spiele'!EA18,'alle Spiele'!$J18='alle Spiele'!EB18)),Punktsystem!$B$11,0)+IF(AND(Punktsystem!$D$10&lt;&gt;"",'alle Spiele'!$H18='alle Spiele'!$J18,'alle Spiele'!EA18='alle Spiele'!EB18,ABS('alle Spiele'!$H18-'alle Spiele'!EA18)=1),Punktsystem!$B$10,0),0)</f>
        <v>0</v>
      </c>
      <c r="EC18" s="223">
        <f>IF(EA18=Punktsystem!$B$5,IF(AND(Punktsystem!$I$14&lt;&gt;"",'alle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D18" s="226">
        <f>IF(OR('alle Spiele'!ED18="",'alle Spiele'!EE18="",'alle Spiele'!$K18="x"),0,IF(AND('alle Spiele'!$H18='alle Spiele'!ED18,'alle Spiele'!$J18='alle Spiele'!EE18),Punktsystem!$B$5,IF(OR(AND('alle Spiele'!$H18-'alle Spiele'!$J18&lt;0,'alle Spiele'!ED18-'alle Spiele'!EE18&lt;0),AND('alle Spiele'!$H18-'alle Spiele'!$J18&gt;0,'alle Spiele'!ED18-'alle Spiele'!EE18&gt;0),AND('alle Spiele'!$H18-'alle Spiele'!$J18=0,'alle Spiele'!ED18-'alle Spiele'!EE18=0)),Punktsystem!$B$6,0)))</f>
        <v>0</v>
      </c>
      <c r="EE18" s="222">
        <f>IF(ED18=Punktsystem!$B$6,IF(AND(Punktsystem!$D$9&lt;&gt;"",'alle Spiele'!$H18-'alle Spiele'!$J18='alle Spiele'!ED18-'alle Spiele'!EE18,'alle Spiele'!$H18&lt;&gt;'alle Spiele'!$J18),Punktsystem!$B$9,0)+IF(AND(Punktsystem!$D$11&lt;&gt;"",OR('alle Spiele'!$H18='alle Spiele'!ED18,'alle Spiele'!$J18='alle Spiele'!EE18)),Punktsystem!$B$11,0)+IF(AND(Punktsystem!$D$10&lt;&gt;"",'alle Spiele'!$H18='alle Spiele'!$J18,'alle Spiele'!ED18='alle Spiele'!EE18,ABS('alle Spiele'!$H18-'alle Spiele'!ED18)=1),Punktsystem!$B$10,0),0)</f>
        <v>0</v>
      </c>
      <c r="EF18" s="223">
        <f>IF(ED18=Punktsystem!$B$5,IF(AND(Punktsystem!$I$14&lt;&gt;"",'alle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G18" s="226">
        <f>IF(OR('alle Spiele'!EG18="",'alle Spiele'!EH18="",'alle Spiele'!$K18="x"),0,IF(AND('alle Spiele'!$H18='alle Spiele'!EG18,'alle Spiele'!$J18='alle Spiele'!EH18),Punktsystem!$B$5,IF(OR(AND('alle Spiele'!$H18-'alle Spiele'!$J18&lt;0,'alle Spiele'!EG18-'alle Spiele'!EH18&lt;0),AND('alle Spiele'!$H18-'alle Spiele'!$J18&gt;0,'alle Spiele'!EG18-'alle Spiele'!EH18&gt;0),AND('alle Spiele'!$H18-'alle Spiele'!$J18=0,'alle Spiele'!EG18-'alle Spiele'!EH18=0)),Punktsystem!$B$6,0)))</f>
        <v>0</v>
      </c>
      <c r="EH18" s="222">
        <f>IF(EG18=Punktsystem!$B$6,IF(AND(Punktsystem!$D$9&lt;&gt;"",'alle Spiele'!$H18-'alle Spiele'!$J18='alle Spiele'!EG18-'alle Spiele'!EH18,'alle Spiele'!$H18&lt;&gt;'alle Spiele'!$J18),Punktsystem!$B$9,0)+IF(AND(Punktsystem!$D$11&lt;&gt;"",OR('alle Spiele'!$H18='alle Spiele'!EG18,'alle Spiele'!$J18='alle Spiele'!EH18)),Punktsystem!$B$11,0)+IF(AND(Punktsystem!$D$10&lt;&gt;"",'alle Spiele'!$H18='alle Spiele'!$J18,'alle Spiele'!EG18='alle Spiele'!EH18,ABS('alle Spiele'!$H18-'alle Spiele'!EG18)=1),Punktsystem!$B$10,0),0)</f>
        <v>0</v>
      </c>
      <c r="EI18" s="223">
        <f>IF(EG18=Punktsystem!$B$5,IF(AND(Punktsystem!$I$14&lt;&gt;"",'alle Spiele'!$H18+'alle Spiele'!$J18&gt;Punktsystem!$D$14),('alle Spiele'!$H18+'alle Spiele'!$J18-Punktsystem!$D$14)*Punktsystem!$F$14,0)+IF(AND(Punktsystem!$I$15&lt;&gt;"",ABS('alle Spiele'!$H18-'alle Spiele'!$J18)&gt;Punktsystem!$D$15),(ABS('alle Spiele'!$H18-'alle Spiele'!$J18)-Punktsystem!$D$15)*Punktsystem!$F$15,0),0)</f>
        <v>0</v>
      </c>
    </row>
    <row r="19" spans="1:139">
      <c r="A19"/>
      <c r="B19"/>
      <c r="C19"/>
      <c r="D19"/>
      <c r="E19"/>
      <c r="F19"/>
      <c r="G19"/>
      <c r="H19"/>
      <c r="J19"/>
      <c r="K19"/>
      <c r="L19"/>
      <c r="M19"/>
      <c r="N19"/>
      <c r="O19"/>
      <c r="P19"/>
      <c r="Q19"/>
      <c r="T19" s="226">
        <f>IF(OR('alle Spiele'!T19="",'alle Spiele'!U19="",'alle Spiele'!$K19="x"),0,IF(AND('alle Spiele'!$H19='alle Spiele'!T19,'alle Spiele'!$J19='alle Spiele'!U19),Punktsystem!$B$5,IF(OR(AND('alle Spiele'!$H19-'alle Spiele'!$J19&lt;0,'alle Spiele'!T19-'alle Spiele'!U19&lt;0),AND('alle Spiele'!$H19-'alle Spiele'!$J19&gt;0,'alle Spiele'!T19-'alle Spiele'!U19&gt;0),AND('alle Spiele'!$H19-'alle Spiele'!$J19=0,'alle Spiele'!T19-'alle Spiele'!U19=0)),Punktsystem!$B$6,0)))</f>
        <v>1</v>
      </c>
      <c r="U19" s="222">
        <f>IF(T19=Punktsystem!$B$6,IF(AND(Punktsystem!$D$9&lt;&gt;"",'alle Spiele'!$H19-'alle Spiele'!$J19='alle Spiele'!T19-'alle Spiele'!U19,'alle Spiele'!$H19&lt;&gt;'alle Spiele'!$J19),Punktsystem!$B$9,0)+IF(AND(Punktsystem!$D$11&lt;&gt;"",OR('alle Spiele'!$H19='alle Spiele'!T19,'alle Spiele'!$J19='alle Spiele'!U19)),Punktsystem!$B$11,0)+IF(AND(Punktsystem!$D$10&lt;&gt;"",'alle Spiele'!$H19='alle Spiele'!$J19,'alle Spiele'!T19='alle Spiele'!U19,ABS('alle Spiele'!$H19-'alle Spiele'!T19)=1),Punktsystem!$B$10,0),0)</f>
        <v>0.5</v>
      </c>
      <c r="V19" s="223">
        <f>IF(T19=Punktsystem!$B$5,IF(AND(Punktsystem!$I$14&lt;&gt;"",'alle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W19" s="226">
        <f>IF(OR('alle Spiele'!W19="",'alle Spiele'!X19="",'alle Spiele'!$K19="x"),0,IF(AND('alle Spiele'!$H19='alle Spiele'!W19,'alle Spiele'!$J19='alle Spiele'!X19),Punktsystem!$B$5,IF(OR(AND('alle Spiele'!$H19-'alle Spiele'!$J19&lt;0,'alle Spiele'!W19-'alle Spiele'!X19&lt;0),AND('alle Spiele'!$H19-'alle Spiele'!$J19&gt;0,'alle Spiele'!W19-'alle Spiele'!X19&gt;0),AND('alle Spiele'!$H19-'alle Spiele'!$J19=0,'alle Spiele'!W19-'alle Spiele'!X19=0)),Punktsystem!$B$6,0)))</f>
        <v>0</v>
      </c>
      <c r="X19" s="222">
        <f>IF(W19=Punktsystem!$B$6,IF(AND(Punktsystem!$D$9&lt;&gt;"",'alle Spiele'!$H19-'alle Spiele'!$J19='alle Spiele'!W19-'alle Spiele'!X19,'alle Spiele'!$H19&lt;&gt;'alle Spiele'!$J19),Punktsystem!$B$9,0)+IF(AND(Punktsystem!$D$11&lt;&gt;"",OR('alle Spiele'!$H19='alle Spiele'!W19,'alle Spiele'!$J19='alle Spiele'!X19)),Punktsystem!$B$11,0)+IF(AND(Punktsystem!$D$10&lt;&gt;"",'alle Spiele'!$H19='alle Spiele'!$J19,'alle Spiele'!W19='alle Spiele'!X19,ABS('alle Spiele'!$H19-'alle Spiele'!W19)=1),Punktsystem!$B$10,0),0)</f>
        <v>0</v>
      </c>
      <c r="Y19" s="223">
        <f>IF(W19=Punktsystem!$B$5,IF(AND(Punktsystem!$I$14&lt;&gt;"",'alle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Z19" s="226">
        <f>IF(OR('alle Spiele'!Z19="",'alle Spiele'!AA19="",'alle Spiele'!$K19="x"),0,IF(AND('alle Spiele'!$H19='alle Spiele'!Z19,'alle Spiele'!$J19='alle Spiele'!AA19),Punktsystem!$B$5,IF(OR(AND('alle Spiele'!$H19-'alle Spiele'!$J19&lt;0,'alle Spiele'!Z19-'alle Spiele'!AA19&lt;0),AND('alle Spiele'!$H19-'alle Spiele'!$J19&gt;0,'alle Spiele'!Z19-'alle Spiele'!AA19&gt;0),AND('alle Spiele'!$H19-'alle Spiele'!$J19=0,'alle Spiele'!Z19-'alle Spiele'!AA19=0)),Punktsystem!$B$6,0)))</f>
        <v>0</v>
      </c>
      <c r="AA19" s="222">
        <f>IF(Z19=Punktsystem!$B$6,IF(AND(Punktsystem!$D$9&lt;&gt;"",'alle Spiele'!$H19-'alle Spiele'!$J19='alle Spiele'!Z19-'alle Spiele'!AA19,'alle Spiele'!$H19&lt;&gt;'alle Spiele'!$J19),Punktsystem!$B$9,0)+IF(AND(Punktsystem!$D$11&lt;&gt;"",OR('alle Spiele'!$H19='alle Spiele'!Z19,'alle Spiele'!$J19='alle Spiele'!AA19)),Punktsystem!$B$11,0)+IF(AND(Punktsystem!$D$10&lt;&gt;"",'alle Spiele'!$H19='alle Spiele'!$J19,'alle Spiele'!Z19='alle Spiele'!AA19,ABS('alle Spiele'!$H19-'alle Spiele'!Z19)=1),Punktsystem!$B$10,0),0)</f>
        <v>0</v>
      </c>
      <c r="AB19" s="223">
        <f>IF(Z19=Punktsystem!$B$5,IF(AND(Punktsystem!$I$14&lt;&gt;"",'alle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C19" s="226">
        <f>IF(OR('alle Spiele'!AC19="",'alle Spiele'!AD19="",'alle Spiele'!$K19="x"),0,IF(AND('alle Spiele'!$H19='alle Spiele'!AC19,'alle Spiele'!$J19='alle Spiele'!AD19),Punktsystem!$B$5,IF(OR(AND('alle Spiele'!$H19-'alle Spiele'!$J19&lt;0,'alle Spiele'!AC19-'alle Spiele'!AD19&lt;0),AND('alle Spiele'!$H19-'alle Spiele'!$J19&gt;0,'alle Spiele'!AC19-'alle Spiele'!AD19&gt;0),AND('alle Spiele'!$H19-'alle Spiele'!$J19=0,'alle Spiele'!AC19-'alle Spiele'!AD19=0)),Punktsystem!$B$6,0)))</f>
        <v>0</v>
      </c>
      <c r="AD19" s="222">
        <f>IF(AC19=Punktsystem!$B$6,IF(AND(Punktsystem!$D$9&lt;&gt;"",'alle Spiele'!$H19-'alle Spiele'!$J19='alle Spiele'!AC19-'alle Spiele'!AD19,'alle Spiele'!$H19&lt;&gt;'alle Spiele'!$J19),Punktsystem!$B$9,0)+IF(AND(Punktsystem!$D$11&lt;&gt;"",OR('alle Spiele'!$H19='alle Spiele'!AC19,'alle Spiele'!$J19='alle Spiele'!AD19)),Punktsystem!$B$11,0)+IF(AND(Punktsystem!$D$10&lt;&gt;"",'alle Spiele'!$H19='alle Spiele'!$J19,'alle Spiele'!AC19='alle Spiele'!AD19,ABS('alle Spiele'!$H19-'alle Spiele'!AC19)=1),Punktsystem!$B$10,0),0)</f>
        <v>0</v>
      </c>
      <c r="AE19" s="223">
        <f>IF(AC19=Punktsystem!$B$5,IF(AND(Punktsystem!$I$14&lt;&gt;"",'alle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F19" s="226">
        <f>IF(OR('alle Spiele'!AF19="",'alle Spiele'!AG19="",'alle Spiele'!$K19="x"),0,IF(AND('alle Spiele'!$H19='alle Spiele'!AF19,'alle Spiele'!$J19='alle Spiele'!AG19),Punktsystem!$B$5,IF(OR(AND('alle Spiele'!$H19-'alle Spiele'!$J19&lt;0,'alle Spiele'!AF19-'alle Spiele'!AG19&lt;0),AND('alle Spiele'!$H19-'alle Spiele'!$J19&gt;0,'alle Spiele'!AF19-'alle Spiele'!AG19&gt;0),AND('alle Spiele'!$H19-'alle Spiele'!$J19=0,'alle Spiele'!AF19-'alle Spiele'!AG19=0)),Punktsystem!$B$6,0)))</f>
        <v>0</v>
      </c>
      <c r="AG19" s="222">
        <f>IF(AF19=Punktsystem!$B$6,IF(AND(Punktsystem!$D$9&lt;&gt;"",'alle Spiele'!$H19-'alle Spiele'!$J19='alle Spiele'!AF19-'alle Spiele'!AG19,'alle Spiele'!$H19&lt;&gt;'alle Spiele'!$J19),Punktsystem!$B$9,0)+IF(AND(Punktsystem!$D$11&lt;&gt;"",OR('alle Spiele'!$H19='alle Spiele'!AF19,'alle Spiele'!$J19='alle Spiele'!AG19)),Punktsystem!$B$11,0)+IF(AND(Punktsystem!$D$10&lt;&gt;"",'alle Spiele'!$H19='alle Spiele'!$J19,'alle Spiele'!AF19='alle Spiele'!AG19,ABS('alle Spiele'!$H19-'alle Spiele'!AF19)=1),Punktsystem!$B$10,0),0)</f>
        <v>0</v>
      </c>
      <c r="AH19" s="223">
        <f>IF(AF19=Punktsystem!$B$5,IF(AND(Punktsystem!$I$14&lt;&gt;"",'alle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I19" s="226">
        <f>IF(OR('alle Spiele'!AI19="",'alle Spiele'!AJ19="",'alle Spiele'!$K19="x"),0,IF(AND('alle Spiele'!$H19='alle Spiele'!AI19,'alle Spiele'!$J19='alle Spiele'!AJ19),Punktsystem!$B$5,IF(OR(AND('alle Spiele'!$H19-'alle Spiele'!$J19&lt;0,'alle Spiele'!AI19-'alle Spiele'!AJ19&lt;0),AND('alle Spiele'!$H19-'alle Spiele'!$J19&gt;0,'alle Spiele'!AI19-'alle Spiele'!AJ19&gt;0),AND('alle Spiele'!$H19-'alle Spiele'!$J19=0,'alle Spiele'!AI19-'alle Spiele'!AJ19=0)),Punktsystem!$B$6,0)))</f>
        <v>0</v>
      </c>
      <c r="AJ19" s="222">
        <f>IF(AI19=Punktsystem!$B$6,IF(AND(Punktsystem!$D$9&lt;&gt;"",'alle Spiele'!$H19-'alle Spiele'!$J19='alle Spiele'!AI19-'alle Spiele'!AJ19,'alle Spiele'!$H19&lt;&gt;'alle Spiele'!$J19),Punktsystem!$B$9,0)+IF(AND(Punktsystem!$D$11&lt;&gt;"",OR('alle Spiele'!$H19='alle Spiele'!AI19,'alle Spiele'!$J19='alle Spiele'!AJ19)),Punktsystem!$B$11,0)+IF(AND(Punktsystem!$D$10&lt;&gt;"",'alle Spiele'!$H19='alle Spiele'!$J19,'alle Spiele'!AI19='alle Spiele'!AJ19,ABS('alle Spiele'!$H19-'alle Spiele'!AI19)=1),Punktsystem!$B$10,0),0)</f>
        <v>0</v>
      </c>
      <c r="AK19" s="223">
        <f>IF(AI19=Punktsystem!$B$5,IF(AND(Punktsystem!$I$14&lt;&gt;"",'alle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L19" s="226">
        <f>IF(OR('alle Spiele'!AL19="",'alle Spiele'!AM19="",'alle Spiele'!$K19="x"),0,IF(AND('alle Spiele'!$H19='alle Spiele'!AL19,'alle Spiele'!$J19='alle Spiele'!AM19),Punktsystem!$B$5,IF(OR(AND('alle Spiele'!$H19-'alle Spiele'!$J19&lt;0,'alle Spiele'!AL19-'alle Spiele'!AM19&lt;0),AND('alle Spiele'!$H19-'alle Spiele'!$J19&gt;0,'alle Spiele'!AL19-'alle Spiele'!AM19&gt;0),AND('alle Spiele'!$H19-'alle Spiele'!$J19=0,'alle Spiele'!AL19-'alle Spiele'!AM19=0)),Punktsystem!$B$6,0)))</f>
        <v>0</v>
      </c>
      <c r="AM19" s="222">
        <f>IF(AL19=Punktsystem!$B$6,IF(AND(Punktsystem!$D$9&lt;&gt;"",'alle Spiele'!$H19-'alle Spiele'!$J19='alle Spiele'!AL19-'alle Spiele'!AM19,'alle Spiele'!$H19&lt;&gt;'alle Spiele'!$J19),Punktsystem!$B$9,0)+IF(AND(Punktsystem!$D$11&lt;&gt;"",OR('alle Spiele'!$H19='alle Spiele'!AL19,'alle Spiele'!$J19='alle Spiele'!AM19)),Punktsystem!$B$11,0)+IF(AND(Punktsystem!$D$10&lt;&gt;"",'alle Spiele'!$H19='alle Spiele'!$J19,'alle Spiele'!AL19='alle Spiele'!AM19,ABS('alle Spiele'!$H19-'alle Spiele'!AL19)=1),Punktsystem!$B$10,0),0)</f>
        <v>0</v>
      </c>
      <c r="AN19" s="223">
        <f>IF(AL19=Punktsystem!$B$5,IF(AND(Punktsystem!$I$14&lt;&gt;"",'alle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O19" s="226">
        <f>IF(OR('alle Spiele'!AO19="",'alle Spiele'!AP19="",'alle Spiele'!$K19="x"),0,IF(AND('alle Spiele'!$H19='alle Spiele'!AO19,'alle Spiele'!$J19='alle Spiele'!AP19),Punktsystem!$B$5,IF(OR(AND('alle Spiele'!$H19-'alle Spiele'!$J19&lt;0,'alle Spiele'!AO19-'alle Spiele'!AP19&lt;0),AND('alle Spiele'!$H19-'alle Spiele'!$J19&gt;0,'alle Spiele'!AO19-'alle Spiele'!AP19&gt;0),AND('alle Spiele'!$H19-'alle Spiele'!$J19=0,'alle Spiele'!AO19-'alle Spiele'!AP19=0)),Punktsystem!$B$6,0)))</f>
        <v>0</v>
      </c>
      <c r="AP19" s="222">
        <f>IF(AO19=Punktsystem!$B$6,IF(AND(Punktsystem!$D$9&lt;&gt;"",'alle Spiele'!$H19-'alle Spiele'!$J19='alle Spiele'!AO19-'alle Spiele'!AP19,'alle Spiele'!$H19&lt;&gt;'alle Spiele'!$J19),Punktsystem!$B$9,0)+IF(AND(Punktsystem!$D$11&lt;&gt;"",OR('alle Spiele'!$H19='alle Spiele'!AO19,'alle Spiele'!$J19='alle Spiele'!AP19)),Punktsystem!$B$11,0)+IF(AND(Punktsystem!$D$10&lt;&gt;"",'alle Spiele'!$H19='alle Spiele'!$J19,'alle Spiele'!AO19='alle Spiele'!AP19,ABS('alle Spiele'!$H19-'alle Spiele'!AO19)=1),Punktsystem!$B$10,0),0)</f>
        <v>0</v>
      </c>
      <c r="AQ19" s="223">
        <f>IF(AO19=Punktsystem!$B$5,IF(AND(Punktsystem!$I$14&lt;&gt;"",'alle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R19" s="226">
        <f>IF(OR('alle Spiele'!AR19="",'alle Spiele'!AS19="",'alle Spiele'!$K19="x"),0,IF(AND('alle Spiele'!$H19='alle Spiele'!AR19,'alle Spiele'!$J19='alle Spiele'!AS19),Punktsystem!$B$5,IF(OR(AND('alle Spiele'!$H19-'alle Spiele'!$J19&lt;0,'alle Spiele'!AR19-'alle Spiele'!AS19&lt;0),AND('alle Spiele'!$H19-'alle Spiele'!$J19&gt;0,'alle Spiele'!AR19-'alle Spiele'!AS19&gt;0),AND('alle Spiele'!$H19-'alle Spiele'!$J19=0,'alle Spiele'!AR19-'alle Spiele'!AS19=0)),Punktsystem!$B$6,0)))</f>
        <v>0</v>
      </c>
      <c r="AS19" s="222">
        <f>IF(AR19=Punktsystem!$B$6,IF(AND(Punktsystem!$D$9&lt;&gt;"",'alle Spiele'!$H19-'alle Spiele'!$J19='alle Spiele'!AR19-'alle Spiele'!AS19,'alle Spiele'!$H19&lt;&gt;'alle Spiele'!$J19),Punktsystem!$B$9,0)+IF(AND(Punktsystem!$D$11&lt;&gt;"",OR('alle Spiele'!$H19='alle Spiele'!AR19,'alle Spiele'!$J19='alle Spiele'!AS19)),Punktsystem!$B$11,0)+IF(AND(Punktsystem!$D$10&lt;&gt;"",'alle Spiele'!$H19='alle Spiele'!$J19,'alle Spiele'!AR19='alle Spiele'!AS19,ABS('alle Spiele'!$H19-'alle Spiele'!AR19)=1),Punktsystem!$B$10,0),0)</f>
        <v>0</v>
      </c>
      <c r="AT19" s="223">
        <f>IF(AR19=Punktsystem!$B$5,IF(AND(Punktsystem!$I$14&lt;&gt;"",'alle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U19" s="226">
        <f>IF(OR('alle Spiele'!AU19="",'alle Spiele'!AV19="",'alle Spiele'!$K19="x"),0,IF(AND('alle Spiele'!$H19='alle Spiele'!AU19,'alle Spiele'!$J19='alle Spiele'!AV19),Punktsystem!$B$5,IF(OR(AND('alle Spiele'!$H19-'alle Spiele'!$J19&lt;0,'alle Spiele'!AU19-'alle Spiele'!AV19&lt;0),AND('alle Spiele'!$H19-'alle Spiele'!$J19&gt;0,'alle Spiele'!AU19-'alle Spiele'!AV19&gt;0),AND('alle Spiele'!$H19-'alle Spiele'!$J19=0,'alle Spiele'!AU19-'alle Spiele'!AV19=0)),Punktsystem!$B$6,0)))</f>
        <v>0</v>
      </c>
      <c r="AV19" s="222">
        <f>IF(AU19=Punktsystem!$B$6,IF(AND(Punktsystem!$D$9&lt;&gt;"",'alle Spiele'!$H19-'alle Spiele'!$J19='alle Spiele'!AU19-'alle Spiele'!AV19,'alle Spiele'!$H19&lt;&gt;'alle Spiele'!$J19),Punktsystem!$B$9,0)+IF(AND(Punktsystem!$D$11&lt;&gt;"",OR('alle Spiele'!$H19='alle Spiele'!AU19,'alle Spiele'!$J19='alle Spiele'!AV19)),Punktsystem!$B$11,0)+IF(AND(Punktsystem!$D$10&lt;&gt;"",'alle Spiele'!$H19='alle Spiele'!$J19,'alle Spiele'!AU19='alle Spiele'!AV19,ABS('alle Spiele'!$H19-'alle Spiele'!AU19)=1),Punktsystem!$B$10,0),0)</f>
        <v>0</v>
      </c>
      <c r="AW19" s="223">
        <f>IF(AU19=Punktsystem!$B$5,IF(AND(Punktsystem!$I$14&lt;&gt;"",'alle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X19" s="226">
        <f>IF(OR('alle Spiele'!AX19="",'alle Spiele'!AY19="",'alle Spiele'!$K19="x"),0,IF(AND('alle Spiele'!$H19='alle Spiele'!AX19,'alle Spiele'!$J19='alle Spiele'!AY19),Punktsystem!$B$5,IF(OR(AND('alle Spiele'!$H19-'alle Spiele'!$J19&lt;0,'alle Spiele'!AX19-'alle Spiele'!AY19&lt;0),AND('alle Spiele'!$H19-'alle Spiele'!$J19&gt;0,'alle Spiele'!AX19-'alle Spiele'!AY19&gt;0),AND('alle Spiele'!$H19-'alle Spiele'!$J19=0,'alle Spiele'!AX19-'alle Spiele'!AY19=0)),Punktsystem!$B$6,0)))</f>
        <v>0</v>
      </c>
      <c r="AY19" s="222">
        <f>IF(AX19=Punktsystem!$B$6,IF(AND(Punktsystem!$D$9&lt;&gt;"",'alle Spiele'!$H19-'alle Spiele'!$J19='alle Spiele'!AX19-'alle Spiele'!AY19,'alle Spiele'!$H19&lt;&gt;'alle Spiele'!$J19),Punktsystem!$B$9,0)+IF(AND(Punktsystem!$D$11&lt;&gt;"",OR('alle Spiele'!$H19='alle Spiele'!AX19,'alle Spiele'!$J19='alle Spiele'!AY19)),Punktsystem!$B$11,0)+IF(AND(Punktsystem!$D$10&lt;&gt;"",'alle Spiele'!$H19='alle Spiele'!$J19,'alle Spiele'!AX19='alle Spiele'!AY19,ABS('alle Spiele'!$H19-'alle Spiele'!AX19)=1),Punktsystem!$B$10,0),0)</f>
        <v>0</v>
      </c>
      <c r="AZ19" s="223">
        <f>IF(AX19=Punktsystem!$B$5,IF(AND(Punktsystem!$I$14&lt;&gt;"",'alle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A19" s="226">
        <f>IF(OR('alle Spiele'!BA19="",'alle Spiele'!BB19="",'alle Spiele'!$K19="x"),0,IF(AND('alle Spiele'!$H19='alle Spiele'!BA19,'alle Spiele'!$J19='alle Spiele'!BB19),Punktsystem!$B$5,IF(OR(AND('alle Spiele'!$H19-'alle Spiele'!$J19&lt;0,'alle Spiele'!BA19-'alle Spiele'!BB19&lt;0),AND('alle Spiele'!$H19-'alle Spiele'!$J19&gt;0,'alle Spiele'!BA19-'alle Spiele'!BB19&gt;0),AND('alle Spiele'!$H19-'alle Spiele'!$J19=0,'alle Spiele'!BA19-'alle Spiele'!BB19=0)),Punktsystem!$B$6,0)))</f>
        <v>0</v>
      </c>
      <c r="BB19" s="222">
        <f>IF(BA19=Punktsystem!$B$6,IF(AND(Punktsystem!$D$9&lt;&gt;"",'alle Spiele'!$H19-'alle Spiele'!$J19='alle Spiele'!BA19-'alle Spiele'!BB19,'alle Spiele'!$H19&lt;&gt;'alle Spiele'!$J19),Punktsystem!$B$9,0)+IF(AND(Punktsystem!$D$11&lt;&gt;"",OR('alle Spiele'!$H19='alle Spiele'!BA19,'alle Spiele'!$J19='alle Spiele'!BB19)),Punktsystem!$B$11,0)+IF(AND(Punktsystem!$D$10&lt;&gt;"",'alle Spiele'!$H19='alle Spiele'!$J19,'alle Spiele'!BA19='alle Spiele'!BB19,ABS('alle Spiele'!$H19-'alle Spiele'!BA19)=1),Punktsystem!$B$10,0),0)</f>
        <v>0</v>
      </c>
      <c r="BC19" s="223">
        <f>IF(BA19=Punktsystem!$B$5,IF(AND(Punktsystem!$I$14&lt;&gt;"",'alle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D19" s="226">
        <f>IF(OR('alle Spiele'!BD19="",'alle Spiele'!BE19="",'alle Spiele'!$K19="x"),0,IF(AND('alle Spiele'!$H19='alle Spiele'!BD19,'alle Spiele'!$J19='alle Spiele'!BE19),Punktsystem!$B$5,IF(OR(AND('alle Spiele'!$H19-'alle Spiele'!$J19&lt;0,'alle Spiele'!BD19-'alle Spiele'!BE19&lt;0),AND('alle Spiele'!$H19-'alle Spiele'!$J19&gt;0,'alle Spiele'!BD19-'alle Spiele'!BE19&gt;0),AND('alle Spiele'!$H19-'alle Spiele'!$J19=0,'alle Spiele'!BD19-'alle Spiele'!BE19=0)),Punktsystem!$B$6,0)))</f>
        <v>0</v>
      </c>
      <c r="BE19" s="222">
        <f>IF(BD19=Punktsystem!$B$6,IF(AND(Punktsystem!$D$9&lt;&gt;"",'alle Spiele'!$H19-'alle Spiele'!$J19='alle Spiele'!BD19-'alle Spiele'!BE19,'alle Spiele'!$H19&lt;&gt;'alle Spiele'!$J19),Punktsystem!$B$9,0)+IF(AND(Punktsystem!$D$11&lt;&gt;"",OR('alle Spiele'!$H19='alle Spiele'!BD19,'alle Spiele'!$J19='alle Spiele'!BE19)),Punktsystem!$B$11,0)+IF(AND(Punktsystem!$D$10&lt;&gt;"",'alle Spiele'!$H19='alle Spiele'!$J19,'alle Spiele'!BD19='alle Spiele'!BE19,ABS('alle Spiele'!$H19-'alle Spiele'!BD19)=1),Punktsystem!$B$10,0),0)</f>
        <v>0</v>
      </c>
      <c r="BF19" s="223">
        <f>IF(BD19=Punktsystem!$B$5,IF(AND(Punktsystem!$I$14&lt;&gt;"",'alle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G19" s="226">
        <f>IF(OR('alle Spiele'!BG19="",'alle Spiele'!BH19="",'alle Spiele'!$K19="x"),0,IF(AND('alle Spiele'!$H19='alle Spiele'!BG19,'alle Spiele'!$J19='alle Spiele'!BH19),Punktsystem!$B$5,IF(OR(AND('alle Spiele'!$H19-'alle Spiele'!$J19&lt;0,'alle Spiele'!BG19-'alle Spiele'!BH19&lt;0),AND('alle Spiele'!$H19-'alle Spiele'!$J19&gt;0,'alle Spiele'!BG19-'alle Spiele'!BH19&gt;0),AND('alle Spiele'!$H19-'alle Spiele'!$J19=0,'alle Spiele'!BG19-'alle Spiele'!BH19=0)),Punktsystem!$B$6,0)))</f>
        <v>0</v>
      </c>
      <c r="BH19" s="222">
        <f>IF(BG19=Punktsystem!$B$6,IF(AND(Punktsystem!$D$9&lt;&gt;"",'alle Spiele'!$H19-'alle Spiele'!$J19='alle Spiele'!BG19-'alle Spiele'!BH19,'alle Spiele'!$H19&lt;&gt;'alle Spiele'!$J19),Punktsystem!$B$9,0)+IF(AND(Punktsystem!$D$11&lt;&gt;"",OR('alle Spiele'!$H19='alle Spiele'!BG19,'alle Spiele'!$J19='alle Spiele'!BH19)),Punktsystem!$B$11,0)+IF(AND(Punktsystem!$D$10&lt;&gt;"",'alle Spiele'!$H19='alle Spiele'!$J19,'alle Spiele'!BG19='alle Spiele'!BH19,ABS('alle Spiele'!$H19-'alle Spiele'!BG19)=1),Punktsystem!$B$10,0),0)</f>
        <v>0</v>
      </c>
      <c r="BI19" s="223">
        <f>IF(BG19=Punktsystem!$B$5,IF(AND(Punktsystem!$I$14&lt;&gt;"",'alle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J19" s="226">
        <f>IF(OR('alle Spiele'!BJ19="",'alle Spiele'!BK19="",'alle Spiele'!$K19="x"),0,IF(AND('alle Spiele'!$H19='alle Spiele'!BJ19,'alle Spiele'!$J19='alle Spiele'!BK19),Punktsystem!$B$5,IF(OR(AND('alle Spiele'!$H19-'alle Spiele'!$J19&lt;0,'alle Spiele'!BJ19-'alle Spiele'!BK19&lt;0),AND('alle Spiele'!$H19-'alle Spiele'!$J19&gt;0,'alle Spiele'!BJ19-'alle Spiele'!BK19&gt;0),AND('alle Spiele'!$H19-'alle Spiele'!$J19=0,'alle Spiele'!BJ19-'alle Spiele'!BK19=0)),Punktsystem!$B$6,0)))</f>
        <v>0</v>
      </c>
      <c r="BK19" s="222">
        <f>IF(BJ19=Punktsystem!$B$6,IF(AND(Punktsystem!$D$9&lt;&gt;"",'alle Spiele'!$H19-'alle Spiele'!$J19='alle Spiele'!BJ19-'alle Spiele'!BK19,'alle Spiele'!$H19&lt;&gt;'alle Spiele'!$J19),Punktsystem!$B$9,0)+IF(AND(Punktsystem!$D$11&lt;&gt;"",OR('alle Spiele'!$H19='alle Spiele'!BJ19,'alle Spiele'!$J19='alle Spiele'!BK19)),Punktsystem!$B$11,0)+IF(AND(Punktsystem!$D$10&lt;&gt;"",'alle Spiele'!$H19='alle Spiele'!$J19,'alle Spiele'!BJ19='alle Spiele'!BK19,ABS('alle Spiele'!$H19-'alle Spiele'!BJ19)=1),Punktsystem!$B$10,0),0)</f>
        <v>0</v>
      </c>
      <c r="BL19" s="223">
        <f>IF(BJ19=Punktsystem!$B$5,IF(AND(Punktsystem!$I$14&lt;&gt;"",'alle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M19" s="226">
        <f>IF(OR('alle Spiele'!BM19="",'alle Spiele'!BN19="",'alle Spiele'!$K19="x"),0,IF(AND('alle Spiele'!$H19='alle Spiele'!BM19,'alle Spiele'!$J19='alle Spiele'!BN19),Punktsystem!$B$5,IF(OR(AND('alle Spiele'!$H19-'alle Spiele'!$J19&lt;0,'alle Spiele'!BM19-'alle Spiele'!BN19&lt;0),AND('alle Spiele'!$H19-'alle Spiele'!$J19&gt;0,'alle Spiele'!BM19-'alle Spiele'!BN19&gt;0),AND('alle Spiele'!$H19-'alle Spiele'!$J19=0,'alle Spiele'!BM19-'alle Spiele'!BN19=0)),Punktsystem!$B$6,0)))</f>
        <v>0</v>
      </c>
      <c r="BN19" s="222">
        <f>IF(BM19=Punktsystem!$B$6,IF(AND(Punktsystem!$D$9&lt;&gt;"",'alle Spiele'!$H19-'alle Spiele'!$J19='alle Spiele'!BM19-'alle Spiele'!BN19,'alle Spiele'!$H19&lt;&gt;'alle Spiele'!$J19),Punktsystem!$B$9,0)+IF(AND(Punktsystem!$D$11&lt;&gt;"",OR('alle Spiele'!$H19='alle Spiele'!BM19,'alle Spiele'!$J19='alle Spiele'!BN19)),Punktsystem!$B$11,0)+IF(AND(Punktsystem!$D$10&lt;&gt;"",'alle Spiele'!$H19='alle Spiele'!$J19,'alle Spiele'!BM19='alle Spiele'!BN19,ABS('alle Spiele'!$H19-'alle Spiele'!BM19)=1),Punktsystem!$B$10,0),0)</f>
        <v>0</v>
      </c>
      <c r="BO19" s="223">
        <f>IF(BM19=Punktsystem!$B$5,IF(AND(Punktsystem!$I$14&lt;&gt;"",'alle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P19" s="226">
        <f>IF(OR('alle Spiele'!BP19="",'alle Spiele'!BQ19="",'alle Spiele'!$K19="x"),0,IF(AND('alle Spiele'!$H19='alle Spiele'!BP19,'alle Spiele'!$J19='alle Spiele'!BQ19),Punktsystem!$B$5,IF(OR(AND('alle Spiele'!$H19-'alle Spiele'!$J19&lt;0,'alle Spiele'!BP19-'alle Spiele'!BQ19&lt;0),AND('alle Spiele'!$H19-'alle Spiele'!$J19&gt;0,'alle Spiele'!BP19-'alle Spiele'!BQ19&gt;0),AND('alle Spiele'!$H19-'alle Spiele'!$J19=0,'alle Spiele'!BP19-'alle Spiele'!BQ19=0)),Punktsystem!$B$6,0)))</f>
        <v>0</v>
      </c>
      <c r="BQ19" s="222">
        <f>IF(BP19=Punktsystem!$B$6,IF(AND(Punktsystem!$D$9&lt;&gt;"",'alle Spiele'!$H19-'alle Spiele'!$J19='alle Spiele'!BP19-'alle Spiele'!BQ19,'alle Spiele'!$H19&lt;&gt;'alle Spiele'!$J19),Punktsystem!$B$9,0)+IF(AND(Punktsystem!$D$11&lt;&gt;"",OR('alle Spiele'!$H19='alle Spiele'!BP19,'alle Spiele'!$J19='alle Spiele'!BQ19)),Punktsystem!$B$11,0)+IF(AND(Punktsystem!$D$10&lt;&gt;"",'alle Spiele'!$H19='alle Spiele'!$J19,'alle Spiele'!BP19='alle Spiele'!BQ19,ABS('alle Spiele'!$H19-'alle Spiele'!BP19)=1),Punktsystem!$B$10,0),0)</f>
        <v>0</v>
      </c>
      <c r="BR19" s="223">
        <f>IF(BP19=Punktsystem!$B$5,IF(AND(Punktsystem!$I$14&lt;&gt;"",'alle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S19" s="226">
        <f>IF(OR('alle Spiele'!BS19="",'alle Spiele'!BT19="",'alle Spiele'!$K19="x"),0,IF(AND('alle Spiele'!$H19='alle Spiele'!BS19,'alle Spiele'!$J19='alle Spiele'!BT19),Punktsystem!$B$5,IF(OR(AND('alle Spiele'!$H19-'alle Spiele'!$J19&lt;0,'alle Spiele'!BS19-'alle Spiele'!BT19&lt;0),AND('alle Spiele'!$H19-'alle Spiele'!$J19&gt;0,'alle Spiele'!BS19-'alle Spiele'!BT19&gt;0),AND('alle Spiele'!$H19-'alle Spiele'!$J19=0,'alle Spiele'!BS19-'alle Spiele'!BT19=0)),Punktsystem!$B$6,0)))</f>
        <v>0</v>
      </c>
      <c r="BT19" s="222">
        <f>IF(BS19=Punktsystem!$B$6,IF(AND(Punktsystem!$D$9&lt;&gt;"",'alle Spiele'!$H19-'alle Spiele'!$J19='alle Spiele'!BS19-'alle Spiele'!BT19,'alle Spiele'!$H19&lt;&gt;'alle Spiele'!$J19),Punktsystem!$B$9,0)+IF(AND(Punktsystem!$D$11&lt;&gt;"",OR('alle Spiele'!$H19='alle Spiele'!BS19,'alle Spiele'!$J19='alle Spiele'!BT19)),Punktsystem!$B$11,0)+IF(AND(Punktsystem!$D$10&lt;&gt;"",'alle Spiele'!$H19='alle Spiele'!$J19,'alle Spiele'!BS19='alle Spiele'!BT19,ABS('alle Spiele'!$H19-'alle Spiele'!BS19)=1),Punktsystem!$B$10,0),0)</f>
        <v>0</v>
      </c>
      <c r="BU19" s="223">
        <f>IF(BS19=Punktsystem!$B$5,IF(AND(Punktsystem!$I$14&lt;&gt;"",'alle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V19" s="226">
        <f>IF(OR('alle Spiele'!BV19="",'alle Spiele'!BW19="",'alle Spiele'!$K19="x"),0,IF(AND('alle Spiele'!$H19='alle Spiele'!BV19,'alle Spiele'!$J19='alle Spiele'!BW19),Punktsystem!$B$5,IF(OR(AND('alle Spiele'!$H19-'alle Spiele'!$J19&lt;0,'alle Spiele'!BV19-'alle Spiele'!BW19&lt;0),AND('alle Spiele'!$H19-'alle Spiele'!$J19&gt;0,'alle Spiele'!BV19-'alle Spiele'!BW19&gt;0),AND('alle Spiele'!$H19-'alle Spiele'!$J19=0,'alle Spiele'!BV19-'alle Spiele'!BW19=0)),Punktsystem!$B$6,0)))</f>
        <v>0</v>
      </c>
      <c r="BW19" s="222">
        <f>IF(BV19=Punktsystem!$B$6,IF(AND(Punktsystem!$D$9&lt;&gt;"",'alle Spiele'!$H19-'alle Spiele'!$J19='alle Spiele'!BV19-'alle Spiele'!BW19,'alle Spiele'!$H19&lt;&gt;'alle Spiele'!$J19),Punktsystem!$B$9,0)+IF(AND(Punktsystem!$D$11&lt;&gt;"",OR('alle Spiele'!$H19='alle Spiele'!BV19,'alle Spiele'!$J19='alle Spiele'!BW19)),Punktsystem!$B$11,0)+IF(AND(Punktsystem!$D$10&lt;&gt;"",'alle Spiele'!$H19='alle Spiele'!$J19,'alle Spiele'!BV19='alle Spiele'!BW19,ABS('alle Spiele'!$H19-'alle Spiele'!BV19)=1),Punktsystem!$B$10,0),0)</f>
        <v>0</v>
      </c>
      <c r="BX19" s="223">
        <f>IF(BV19=Punktsystem!$B$5,IF(AND(Punktsystem!$I$14&lt;&gt;"",'alle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Y19" s="226">
        <f>IF(OR('alle Spiele'!BY19="",'alle Spiele'!BZ19="",'alle Spiele'!$K19="x"),0,IF(AND('alle Spiele'!$H19='alle Spiele'!BY19,'alle Spiele'!$J19='alle Spiele'!BZ19),Punktsystem!$B$5,IF(OR(AND('alle Spiele'!$H19-'alle Spiele'!$J19&lt;0,'alle Spiele'!BY19-'alle Spiele'!BZ19&lt;0),AND('alle Spiele'!$H19-'alle Spiele'!$J19&gt;0,'alle Spiele'!BY19-'alle Spiele'!BZ19&gt;0),AND('alle Spiele'!$H19-'alle Spiele'!$J19=0,'alle Spiele'!BY19-'alle Spiele'!BZ19=0)),Punktsystem!$B$6,0)))</f>
        <v>0</v>
      </c>
      <c r="BZ19" s="222">
        <f>IF(BY19=Punktsystem!$B$6,IF(AND(Punktsystem!$D$9&lt;&gt;"",'alle Spiele'!$H19-'alle Spiele'!$J19='alle Spiele'!BY19-'alle Spiele'!BZ19,'alle Spiele'!$H19&lt;&gt;'alle Spiele'!$J19),Punktsystem!$B$9,0)+IF(AND(Punktsystem!$D$11&lt;&gt;"",OR('alle Spiele'!$H19='alle Spiele'!BY19,'alle Spiele'!$J19='alle Spiele'!BZ19)),Punktsystem!$B$11,0)+IF(AND(Punktsystem!$D$10&lt;&gt;"",'alle Spiele'!$H19='alle Spiele'!$J19,'alle Spiele'!BY19='alle Spiele'!BZ19,ABS('alle Spiele'!$H19-'alle Spiele'!BY19)=1),Punktsystem!$B$10,0),0)</f>
        <v>0</v>
      </c>
      <c r="CA19" s="223">
        <f>IF(BY19=Punktsystem!$B$5,IF(AND(Punktsystem!$I$14&lt;&gt;"",'alle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B19" s="226">
        <f>IF(OR('alle Spiele'!CB19="",'alle Spiele'!CC19="",'alle Spiele'!$K19="x"),0,IF(AND('alle Spiele'!$H19='alle Spiele'!CB19,'alle Spiele'!$J19='alle Spiele'!CC19),Punktsystem!$B$5,IF(OR(AND('alle Spiele'!$H19-'alle Spiele'!$J19&lt;0,'alle Spiele'!CB19-'alle Spiele'!CC19&lt;0),AND('alle Spiele'!$H19-'alle Spiele'!$J19&gt;0,'alle Spiele'!CB19-'alle Spiele'!CC19&gt;0),AND('alle Spiele'!$H19-'alle Spiele'!$J19=0,'alle Spiele'!CB19-'alle Spiele'!CC19=0)),Punktsystem!$B$6,0)))</f>
        <v>0</v>
      </c>
      <c r="CC19" s="222">
        <f>IF(CB19=Punktsystem!$B$6,IF(AND(Punktsystem!$D$9&lt;&gt;"",'alle Spiele'!$H19-'alle Spiele'!$J19='alle Spiele'!CB19-'alle Spiele'!CC19,'alle Spiele'!$H19&lt;&gt;'alle Spiele'!$J19),Punktsystem!$B$9,0)+IF(AND(Punktsystem!$D$11&lt;&gt;"",OR('alle Spiele'!$H19='alle Spiele'!CB19,'alle Spiele'!$J19='alle Spiele'!CC19)),Punktsystem!$B$11,0)+IF(AND(Punktsystem!$D$10&lt;&gt;"",'alle Spiele'!$H19='alle Spiele'!$J19,'alle Spiele'!CB19='alle Spiele'!CC19,ABS('alle Spiele'!$H19-'alle Spiele'!CB19)=1),Punktsystem!$B$10,0),0)</f>
        <v>0</v>
      </c>
      <c r="CD19" s="223">
        <f>IF(CB19=Punktsystem!$B$5,IF(AND(Punktsystem!$I$14&lt;&gt;"",'alle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E19" s="226">
        <f>IF(OR('alle Spiele'!CE19="",'alle Spiele'!CF19="",'alle Spiele'!$K19="x"),0,IF(AND('alle Spiele'!$H19='alle Spiele'!CE19,'alle Spiele'!$J19='alle Spiele'!CF19),Punktsystem!$B$5,IF(OR(AND('alle Spiele'!$H19-'alle Spiele'!$J19&lt;0,'alle Spiele'!CE19-'alle Spiele'!CF19&lt;0),AND('alle Spiele'!$H19-'alle Spiele'!$J19&gt;0,'alle Spiele'!CE19-'alle Spiele'!CF19&gt;0),AND('alle Spiele'!$H19-'alle Spiele'!$J19=0,'alle Spiele'!CE19-'alle Spiele'!CF19=0)),Punktsystem!$B$6,0)))</f>
        <v>0</v>
      </c>
      <c r="CF19" s="222">
        <f>IF(CE19=Punktsystem!$B$6,IF(AND(Punktsystem!$D$9&lt;&gt;"",'alle Spiele'!$H19-'alle Spiele'!$J19='alle Spiele'!CE19-'alle Spiele'!CF19,'alle Spiele'!$H19&lt;&gt;'alle Spiele'!$J19),Punktsystem!$B$9,0)+IF(AND(Punktsystem!$D$11&lt;&gt;"",OR('alle Spiele'!$H19='alle Spiele'!CE19,'alle Spiele'!$J19='alle Spiele'!CF19)),Punktsystem!$B$11,0)+IF(AND(Punktsystem!$D$10&lt;&gt;"",'alle Spiele'!$H19='alle Spiele'!$J19,'alle Spiele'!CE19='alle Spiele'!CF19,ABS('alle Spiele'!$H19-'alle Spiele'!CE19)=1),Punktsystem!$B$10,0),0)</f>
        <v>0</v>
      </c>
      <c r="CG19" s="223">
        <f>IF(CE19=Punktsystem!$B$5,IF(AND(Punktsystem!$I$14&lt;&gt;"",'alle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H19" s="226">
        <f>IF(OR('alle Spiele'!CH19="",'alle Spiele'!CI19="",'alle Spiele'!$K19="x"),0,IF(AND('alle Spiele'!$H19='alle Spiele'!CH19,'alle Spiele'!$J19='alle Spiele'!CI19),Punktsystem!$B$5,IF(OR(AND('alle Spiele'!$H19-'alle Spiele'!$J19&lt;0,'alle Spiele'!CH19-'alle Spiele'!CI19&lt;0),AND('alle Spiele'!$H19-'alle Spiele'!$J19&gt;0,'alle Spiele'!CH19-'alle Spiele'!CI19&gt;0),AND('alle Spiele'!$H19-'alle Spiele'!$J19=0,'alle Spiele'!CH19-'alle Spiele'!CI19=0)),Punktsystem!$B$6,0)))</f>
        <v>0</v>
      </c>
      <c r="CI19" s="222">
        <f>IF(CH19=Punktsystem!$B$6,IF(AND(Punktsystem!$D$9&lt;&gt;"",'alle Spiele'!$H19-'alle Spiele'!$J19='alle Spiele'!CH19-'alle Spiele'!CI19,'alle Spiele'!$H19&lt;&gt;'alle Spiele'!$J19),Punktsystem!$B$9,0)+IF(AND(Punktsystem!$D$11&lt;&gt;"",OR('alle Spiele'!$H19='alle Spiele'!CH19,'alle Spiele'!$J19='alle Spiele'!CI19)),Punktsystem!$B$11,0)+IF(AND(Punktsystem!$D$10&lt;&gt;"",'alle Spiele'!$H19='alle Spiele'!$J19,'alle Spiele'!CH19='alle Spiele'!CI19,ABS('alle Spiele'!$H19-'alle Spiele'!CH19)=1),Punktsystem!$B$10,0),0)</f>
        <v>0</v>
      </c>
      <c r="CJ19" s="223">
        <f>IF(CH19=Punktsystem!$B$5,IF(AND(Punktsystem!$I$14&lt;&gt;"",'alle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K19" s="226">
        <f>IF(OR('alle Spiele'!CK19="",'alle Spiele'!CL19="",'alle Spiele'!$K19="x"),0,IF(AND('alle Spiele'!$H19='alle Spiele'!CK19,'alle Spiele'!$J19='alle Spiele'!CL19),Punktsystem!$B$5,IF(OR(AND('alle Spiele'!$H19-'alle Spiele'!$J19&lt;0,'alle Spiele'!CK19-'alle Spiele'!CL19&lt;0),AND('alle Spiele'!$H19-'alle Spiele'!$J19&gt;0,'alle Spiele'!CK19-'alle Spiele'!CL19&gt;0),AND('alle Spiele'!$H19-'alle Spiele'!$J19=0,'alle Spiele'!CK19-'alle Spiele'!CL19=0)),Punktsystem!$B$6,0)))</f>
        <v>0</v>
      </c>
      <c r="CL19" s="222">
        <f>IF(CK19=Punktsystem!$B$6,IF(AND(Punktsystem!$D$9&lt;&gt;"",'alle Spiele'!$H19-'alle Spiele'!$J19='alle Spiele'!CK19-'alle Spiele'!CL19,'alle Spiele'!$H19&lt;&gt;'alle Spiele'!$J19),Punktsystem!$B$9,0)+IF(AND(Punktsystem!$D$11&lt;&gt;"",OR('alle Spiele'!$H19='alle Spiele'!CK19,'alle Spiele'!$J19='alle Spiele'!CL19)),Punktsystem!$B$11,0)+IF(AND(Punktsystem!$D$10&lt;&gt;"",'alle Spiele'!$H19='alle Spiele'!$J19,'alle Spiele'!CK19='alle Spiele'!CL19,ABS('alle Spiele'!$H19-'alle Spiele'!CK19)=1),Punktsystem!$B$10,0),0)</f>
        <v>0</v>
      </c>
      <c r="CM19" s="223">
        <f>IF(CK19=Punktsystem!$B$5,IF(AND(Punktsystem!$I$14&lt;&gt;"",'alle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N19" s="226">
        <f>IF(OR('alle Spiele'!CN19="",'alle Spiele'!CO19="",'alle Spiele'!$K19="x"),0,IF(AND('alle Spiele'!$H19='alle Spiele'!CN19,'alle Spiele'!$J19='alle Spiele'!CO19),Punktsystem!$B$5,IF(OR(AND('alle Spiele'!$H19-'alle Spiele'!$J19&lt;0,'alle Spiele'!CN19-'alle Spiele'!CO19&lt;0),AND('alle Spiele'!$H19-'alle Spiele'!$J19&gt;0,'alle Spiele'!CN19-'alle Spiele'!CO19&gt;0),AND('alle Spiele'!$H19-'alle Spiele'!$J19=0,'alle Spiele'!CN19-'alle Spiele'!CO19=0)),Punktsystem!$B$6,0)))</f>
        <v>0</v>
      </c>
      <c r="CO19" s="222">
        <f>IF(CN19=Punktsystem!$B$6,IF(AND(Punktsystem!$D$9&lt;&gt;"",'alle Spiele'!$H19-'alle Spiele'!$J19='alle Spiele'!CN19-'alle Spiele'!CO19,'alle Spiele'!$H19&lt;&gt;'alle Spiele'!$J19),Punktsystem!$B$9,0)+IF(AND(Punktsystem!$D$11&lt;&gt;"",OR('alle Spiele'!$H19='alle Spiele'!CN19,'alle Spiele'!$J19='alle Spiele'!CO19)),Punktsystem!$B$11,0)+IF(AND(Punktsystem!$D$10&lt;&gt;"",'alle Spiele'!$H19='alle Spiele'!$J19,'alle Spiele'!CN19='alle Spiele'!CO19,ABS('alle Spiele'!$H19-'alle Spiele'!CN19)=1),Punktsystem!$B$10,0),0)</f>
        <v>0</v>
      </c>
      <c r="CP19" s="223">
        <f>IF(CN19=Punktsystem!$B$5,IF(AND(Punktsystem!$I$14&lt;&gt;"",'alle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Q19" s="226">
        <f>IF(OR('alle Spiele'!CQ19="",'alle Spiele'!CR19="",'alle Spiele'!$K19="x"),0,IF(AND('alle Spiele'!$H19='alle Spiele'!CQ19,'alle Spiele'!$J19='alle Spiele'!CR19),Punktsystem!$B$5,IF(OR(AND('alle Spiele'!$H19-'alle Spiele'!$J19&lt;0,'alle Spiele'!CQ19-'alle Spiele'!CR19&lt;0),AND('alle Spiele'!$H19-'alle Spiele'!$J19&gt;0,'alle Spiele'!CQ19-'alle Spiele'!CR19&gt;0),AND('alle Spiele'!$H19-'alle Spiele'!$J19=0,'alle Spiele'!CQ19-'alle Spiele'!CR19=0)),Punktsystem!$B$6,0)))</f>
        <v>0</v>
      </c>
      <c r="CR19" s="222">
        <f>IF(CQ19=Punktsystem!$B$6,IF(AND(Punktsystem!$D$9&lt;&gt;"",'alle Spiele'!$H19-'alle Spiele'!$J19='alle Spiele'!CQ19-'alle Spiele'!CR19,'alle Spiele'!$H19&lt;&gt;'alle Spiele'!$J19),Punktsystem!$B$9,0)+IF(AND(Punktsystem!$D$11&lt;&gt;"",OR('alle Spiele'!$H19='alle Spiele'!CQ19,'alle Spiele'!$J19='alle Spiele'!CR19)),Punktsystem!$B$11,0)+IF(AND(Punktsystem!$D$10&lt;&gt;"",'alle Spiele'!$H19='alle Spiele'!$J19,'alle Spiele'!CQ19='alle Spiele'!CR19,ABS('alle Spiele'!$H19-'alle Spiele'!CQ19)=1),Punktsystem!$B$10,0),0)</f>
        <v>0</v>
      </c>
      <c r="CS19" s="223">
        <f>IF(CQ19=Punktsystem!$B$5,IF(AND(Punktsystem!$I$14&lt;&gt;"",'alle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T19" s="226">
        <f>IF(OR('alle Spiele'!CT19="",'alle Spiele'!CU19="",'alle Spiele'!$K19="x"),0,IF(AND('alle Spiele'!$H19='alle Spiele'!CT19,'alle Spiele'!$J19='alle Spiele'!CU19),Punktsystem!$B$5,IF(OR(AND('alle Spiele'!$H19-'alle Spiele'!$J19&lt;0,'alle Spiele'!CT19-'alle Spiele'!CU19&lt;0),AND('alle Spiele'!$H19-'alle Spiele'!$J19&gt;0,'alle Spiele'!CT19-'alle Spiele'!CU19&gt;0),AND('alle Spiele'!$H19-'alle Spiele'!$J19=0,'alle Spiele'!CT19-'alle Spiele'!CU19=0)),Punktsystem!$B$6,0)))</f>
        <v>0</v>
      </c>
      <c r="CU19" s="222">
        <f>IF(CT19=Punktsystem!$B$6,IF(AND(Punktsystem!$D$9&lt;&gt;"",'alle Spiele'!$H19-'alle Spiele'!$J19='alle Spiele'!CT19-'alle Spiele'!CU19,'alle Spiele'!$H19&lt;&gt;'alle Spiele'!$J19),Punktsystem!$B$9,0)+IF(AND(Punktsystem!$D$11&lt;&gt;"",OR('alle Spiele'!$H19='alle Spiele'!CT19,'alle Spiele'!$J19='alle Spiele'!CU19)),Punktsystem!$B$11,0)+IF(AND(Punktsystem!$D$10&lt;&gt;"",'alle Spiele'!$H19='alle Spiele'!$J19,'alle Spiele'!CT19='alle Spiele'!CU19,ABS('alle Spiele'!$H19-'alle Spiele'!CT19)=1),Punktsystem!$B$10,0),0)</f>
        <v>0</v>
      </c>
      <c r="CV19" s="223">
        <f>IF(CT19=Punktsystem!$B$5,IF(AND(Punktsystem!$I$14&lt;&gt;"",'alle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W19" s="226">
        <f>IF(OR('alle Spiele'!CW19="",'alle Spiele'!CX19="",'alle Spiele'!$K19="x"),0,IF(AND('alle Spiele'!$H19='alle Spiele'!CW19,'alle Spiele'!$J19='alle Spiele'!CX19),Punktsystem!$B$5,IF(OR(AND('alle Spiele'!$H19-'alle Spiele'!$J19&lt;0,'alle Spiele'!CW19-'alle Spiele'!CX19&lt;0),AND('alle Spiele'!$H19-'alle Spiele'!$J19&gt;0,'alle Spiele'!CW19-'alle Spiele'!CX19&gt;0),AND('alle Spiele'!$H19-'alle Spiele'!$J19=0,'alle Spiele'!CW19-'alle Spiele'!CX19=0)),Punktsystem!$B$6,0)))</f>
        <v>0</v>
      </c>
      <c r="CX19" s="222">
        <f>IF(CW19=Punktsystem!$B$6,IF(AND(Punktsystem!$D$9&lt;&gt;"",'alle Spiele'!$H19-'alle Spiele'!$J19='alle Spiele'!CW19-'alle Spiele'!CX19,'alle Spiele'!$H19&lt;&gt;'alle Spiele'!$J19),Punktsystem!$B$9,0)+IF(AND(Punktsystem!$D$11&lt;&gt;"",OR('alle Spiele'!$H19='alle Spiele'!CW19,'alle Spiele'!$J19='alle Spiele'!CX19)),Punktsystem!$B$11,0)+IF(AND(Punktsystem!$D$10&lt;&gt;"",'alle Spiele'!$H19='alle Spiele'!$J19,'alle Spiele'!CW19='alle Spiele'!CX19,ABS('alle Spiele'!$H19-'alle Spiele'!CW19)=1),Punktsystem!$B$10,0),0)</f>
        <v>0</v>
      </c>
      <c r="CY19" s="223">
        <f>IF(CW19=Punktsystem!$B$5,IF(AND(Punktsystem!$I$14&lt;&gt;"",'alle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Z19" s="226">
        <f>IF(OR('alle Spiele'!CZ19="",'alle Spiele'!DA19="",'alle Spiele'!$K19="x"),0,IF(AND('alle Spiele'!$H19='alle Spiele'!CZ19,'alle Spiele'!$J19='alle Spiele'!DA19),Punktsystem!$B$5,IF(OR(AND('alle Spiele'!$H19-'alle Spiele'!$J19&lt;0,'alle Spiele'!CZ19-'alle Spiele'!DA19&lt;0),AND('alle Spiele'!$H19-'alle Spiele'!$J19&gt;0,'alle Spiele'!CZ19-'alle Spiele'!DA19&gt;0),AND('alle Spiele'!$H19-'alle Spiele'!$J19=0,'alle Spiele'!CZ19-'alle Spiele'!DA19=0)),Punktsystem!$B$6,0)))</f>
        <v>0</v>
      </c>
      <c r="DA19" s="222">
        <f>IF(CZ19=Punktsystem!$B$6,IF(AND(Punktsystem!$D$9&lt;&gt;"",'alle Spiele'!$H19-'alle Spiele'!$J19='alle Spiele'!CZ19-'alle Spiele'!DA19,'alle Spiele'!$H19&lt;&gt;'alle Spiele'!$J19),Punktsystem!$B$9,0)+IF(AND(Punktsystem!$D$11&lt;&gt;"",OR('alle Spiele'!$H19='alle Spiele'!CZ19,'alle Spiele'!$J19='alle Spiele'!DA19)),Punktsystem!$B$11,0)+IF(AND(Punktsystem!$D$10&lt;&gt;"",'alle Spiele'!$H19='alle Spiele'!$J19,'alle Spiele'!CZ19='alle Spiele'!DA19,ABS('alle Spiele'!$H19-'alle Spiele'!CZ19)=1),Punktsystem!$B$10,0),0)</f>
        <v>0</v>
      </c>
      <c r="DB19" s="223">
        <f>IF(CZ19=Punktsystem!$B$5,IF(AND(Punktsystem!$I$14&lt;&gt;"",'alle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C19" s="226">
        <f>IF(OR('alle Spiele'!DC19="",'alle Spiele'!DD19="",'alle Spiele'!$K19="x"),0,IF(AND('alle Spiele'!$H19='alle Spiele'!DC19,'alle Spiele'!$J19='alle Spiele'!DD19),Punktsystem!$B$5,IF(OR(AND('alle Spiele'!$H19-'alle Spiele'!$J19&lt;0,'alle Spiele'!DC19-'alle Spiele'!DD19&lt;0),AND('alle Spiele'!$H19-'alle Spiele'!$J19&gt;0,'alle Spiele'!DC19-'alle Spiele'!DD19&gt;0),AND('alle Spiele'!$H19-'alle Spiele'!$J19=0,'alle Spiele'!DC19-'alle Spiele'!DD19=0)),Punktsystem!$B$6,0)))</f>
        <v>0</v>
      </c>
      <c r="DD19" s="222">
        <f>IF(DC19=Punktsystem!$B$6,IF(AND(Punktsystem!$D$9&lt;&gt;"",'alle Spiele'!$H19-'alle Spiele'!$J19='alle Spiele'!DC19-'alle Spiele'!DD19,'alle Spiele'!$H19&lt;&gt;'alle Spiele'!$J19),Punktsystem!$B$9,0)+IF(AND(Punktsystem!$D$11&lt;&gt;"",OR('alle Spiele'!$H19='alle Spiele'!DC19,'alle Spiele'!$J19='alle Spiele'!DD19)),Punktsystem!$B$11,0)+IF(AND(Punktsystem!$D$10&lt;&gt;"",'alle Spiele'!$H19='alle Spiele'!$J19,'alle Spiele'!DC19='alle Spiele'!DD19,ABS('alle Spiele'!$H19-'alle Spiele'!DC19)=1),Punktsystem!$B$10,0),0)</f>
        <v>0</v>
      </c>
      <c r="DE19" s="223">
        <f>IF(DC19=Punktsystem!$B$5,IF(AND(Punktsystem!$I$14&lt;&gt;"",'alle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F19" s="226">
        <f>IF(OR('alle Spiele'!DF19="",'alle Spiele'!DG19="",'alle Spiele'!$K19="x"),0,IF(AND('alle Spiele'!$H19='alle Spiele'!DF19,'alle Spiele'!$J19='alle Spiele'!DG19),Punktsystem!$B$5,IF(OR(AND('alle Spiele'!$H19-'alle Spiele'!$J19&lt;0,'alle Spiele'!DF19-'alle Spiele'!DG19&lt;0),AND('alle Spiele'!$H19-'alle Spiele'!$J19&gt;0,'alle Spiele'!DF19-'alle Spiele'!DG19&gt;0),AND('alle Spiele'!$H19-'alle Spiele'!$J19=0,'alle Spiele'!DF19-'alle Spiele'!DG19=0)),Punktsystem!$B$6,0)))</f>
        <v>0</v>
      </c>
      <c r="DG19" s="222">
        <f>IF(DF19=Punktsystem!$B$6,IF(AND(Punktsystem!$D$9&lt;&gt;"",'alle Spiele'!$H19-'alle Spiele'!$J19='alle Spiele'!DF19-'alle Spiele'!DG19,'alle Spiele'!$H19&lt;&gt;'alle Spiele'!$J19),Punktsystem!$B$9,0)+IF(AND(Punktsystem!$D$11&lt;&gt;"",OR('alle Spiele'!$H19='alle Spiele'!DF19,'alle Spiele'!$J19='alle Spiele'!DG19)),Punktsystem!$B$11,0)+IF(AND(Punktsystem!$D$10&lt;&gt;"",'alle Spiele'!$H19='alle Spiele'!$J19,'alle Spiele'!DF19='alle Spiele'!DG19,ABS('alle Spiele'!$H19-'alle Spiele'!DF19)=1),Punktsystem!$B$10,0),0)</f>
        <v>0</v>
      </c>
      <c r="DH19" s="223">
        <f>IF(DF19=Punktsystem!$B$5,IF(AND(Punktsystem!$I$14&lt;&gt;"",'alle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I19" s="226">
        <f>IF(OR('alle Spiele'!DI19="",'alle Spiele'!DJ19="",'alle Spiele'!$K19="x"),0,IF(AND('alle Spiele'!$H19='alle Spiele'!DI19,'alle Spiele'!$J19='alle Spiele'!DJ19),Punktsystem!$B$5,IF(OR(AND('alle Spiele'!$H19-'alle Spiele'!$J19&lt;0,'alle Spiele'!DI19-'alle Spiele'!DJ19&lt;0),AND('alle Spiele'!$H19-'alle Spiele'!$J19&gt;0,'alle Spiele'!DI19-'alle Spiele'!DJ19&gt;0),AND('alle Spiele'!$H19-'alle Spiele'!$J19=0,'alle Spiele'!DI19-'alle Spiele'!DJ19=0)),Punktsystem!$B$6,0)))</f>
        <v>0</v>
      </c>
      <c r="DJ19" s="222">
        <f>IF(DI19=Punktsystem!$B$6,IF(AND(Punktsystem!$D$9&lt;&gt;"",'alle Spiele'!$H19-'alle Spiele'!$J19='alle Spiele'!DI19-'alle Spiele'!DJ19,'alle Spiele'!$H19&lt;&gt;'alle Spiele'!$J19),Punktsystem!$B$9,0)+IF(AND(Punktsystem!$D$11&lt;&gt;"",OR('alle Spiele'!$H19='alle Spiele'!DI19,'alle Spiele'!$J19='alle Spiele'!DJ19)),Punktsystem!$B$11,0)+IF(AND(Punktsystem!$D$10&lt;&gt;"",'alle Spiele'!$H19='alle Spiele'!$J19,'alle Spiele'!DI19='alle Spiele'!DJ19,ABS('alle Spiele'!$H19-'alle Spiele'!DI19)=1),Punktsystem!$B$10,0),0)</f>
        <v>0</v>
      </c>
      <c r="DK19" s="223">
        <f>IF(DI19=Punktsystem!$B$5,IF(AND(Punktsystem!$I$14&lt;&gt;"",'alle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L19" s="226">
        <f>IF(OR('alle Spiele'!DL19="",'alle Spiele'!DM19="",'alle Spiele'!$K19="x"),0,IF(AND('alle Spiele'!$H19='alle Spiele'!DL19,'alle Spiele'!$J19='alle Spiele'!DM19),Punktsystem!$B$5,IF(OR(AND('alle Spiele'!$H19-'alle Spiele'!$J19&lt;0,'alle Spiele'!DL19-'alle Spiele'!DM19&lt;0),AND('alle Spiele'!$H19-'alle Spiele'!$J19&gt;0,'alle Spiele'!DL19-'alle Spiele'!DM19&gt;0),AND('alle Spiele'!$H19-'alle Spiele'!$J19=0,'alle Spiele'!DL19-'alle Spiele'!DM19=0)),Punktsystem!$B$6,0)))</f>
        <v>0</v>
      </c>
      <c r="DM19" s="222">
        <f>IF(DL19=Punktsystem!$B$6,IF(AND(Punktsystem!$D$9&lt;&gt;"",'alle Spiele'!$H19-'alle Spiele'!$J19='alle Spiele'!DL19-'alle Spiele'!DM19,'alle Spiele'!$H19&lt;&gt;'alle Spiele'!$J19),Punktsystem!$B$9,0)+IF(AND(Punktsystem!$D$11&lt;&gt;"",OR('alle Spiele'!$H19='alle Spiele'!DL19,'alle Spiele'!$J19='alle Spiele'!DM19)),Punktsystem!$B$11,0)+IF(AND(Punktsystem!$D$10&lt;&gt;"",'alle Spiele'!$H19='alle Spiele'!$J19,'alle Spiele'!DL19='alle Spiele'!DM19,ABS('alle Spiele'!$H19-'alle Spiele'!DL19)=1),Punktsystem!$B$10,0),0)</f>
        <v>0</v>
      </c>
      <c r="DN19" s="223">
        <f>IF(DL19=Punktsystem!$B$5,IF(AND(Punktsystem!$I$14&lt;&gt;"",'alle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O19" s="226">
        <f>IF(OR('alle Spiele'!DO19="",'alle Spiele'!DP19="",'alle Spiele'!$K19="x"),0,IF(AND('alle Spiele'!$H19='alle Spiele'!DO19,'alle Spiele'!$J19='alle Spiele'!DP19),Punktsystem!$B$5,IF(OR(AND('alle Spiele'!$H19-'alle Spiele'!$J19&lt;0,'alle Spiele'!DO19-'alle Spiele'!DP19&lt;0),AND('alle Spiele'!$H19-'alle Spiele'!$J19&gt;0,'alle Spiele'!DO19-'alle Spiele'!DP19&gt;0),AND('alle Spiele'!$H19-'alle Spiele'!$J19=0,'alle Spiele'!DO19-'alle Spiele'!DP19=0)),Punktsystem!$B$6,0)))</f>
        <v>0</v>
      </c>
      <c r="DP19" s="222">
        <f>IF(DO19=Punktsystem!$B$6,IF(AND(Punktsystem!$D$9&lt;&gt;"",'alle Spiele'!$H19-'alle Spiele'!$J19='alle Spiele'!DO19-'alle Spiele'!DP19,'alle Spiele'!$H19&lt;&gt;'alle Spiele'!$J19),Punktsystem!$B$9,0)+IF(AND(Punktsystem!$D$11&lt;&gt;"",OR('alle Spiele'!$H19='alle Spiele'!DO19,'alle Spiele'!$J19='alle Spiele'!DP19)),Punktsystem!$B$11,0)+IF(AND(Punktsystem!$D$10&lt;&gt;"",'alle Spiele'!$H19='alle Spiele'!$J19,'alle Spiele'!DO19='alle Spiele'!DP19,ABS('alle Spiele'!$H19-'alle Spiele'!DO19)=1),Punktsystem!$B$10,0),0)</f>
        <v>0</v>
      </c>
      <c r="DQ19" s="223">
        <f>IF(DO19=Punktsystem!$B$5,IF(AND(Punktsystem!$I$14&lt;&gt;"",'alle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R19" s="226">
        <f>IF(OR('alle Spiele'!DR19="",'alle Spiele'!DS19="",'alle Spiele'!$K19="x"),0,IF(AND('alle Spiele'!$H19='alle Spiele'!DR19,'alle Spiele'!$J19='alle Spiele'!DS19),Punktsystem!$B$5,IF(OR(AND('alle Spiele'!$H19-'alle Spiele'!$J19&lt;0,'alle Spiele'!DR19-'alle Spiele'!DS19&lt;0),AND('alle Spiele'!$H19-'alle Spiele'!$J19&gt;0,'alle Spiele'!DR19-'alle Spiele'!DS19&gt;0),AND('alle Spiele'!$H19-'alle Spiele'!$J19=0,'alle Spiele'!DR19-'alle Spiele'!DS19=0)),Punktsystem!$B$6,0)))</f>
        <v>0</v>
      </c>
      <c r="DS19" s="222">
        <f>IF(DR19=Punktsystem!$B$6,IF(AND(Punktsystem!$D$9&lt;&gt;"",'alle Spiele'!$H19-'alle Spiele'!$J19='alle Spiele'!DR19-'alle Spiele'!DS19,'alle Spiele'!$H19&lt;&gt;'alle Spiele'!$J19),Punktsystem!$B$9,0)+IF(AND(Punktsystem!$D$11&lt;&gt;"",OR('alle Spiele'!$H19='alle Spiele'!DR19,'alle Spiele'!$J19='alle Spiele'!DS19)),Punktsystem!$B$11,0)+IF(AND(Punktsystem!$D$10&lt;&gt;"",'alle Spiele'!$H19='alle Spiele'!$J19,'alle Spiele'!DR19='alle Spiele'!DS19,ABS('alle Spiele'!$H19-'alle Spiele'!DR19)=1),Punktsystem!$B$10,0),0)</f>
        <v>0</v>
      </c>
      <c r="DT19" s="223">
        <f>IF(DR19=Punktsystem!$B$5,IF(AND(Punktsystem!$I$14&lt;&gt;"",'alle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U19" s="226">
        <f>IF(OR('alle Spiele'!DU19="",'alle Spiele'!DV19="",'alle Spiele'!$K19="x"),0,IF(AND('alle Spiele'!$H19='alle Spiele'!DU19,'alle Spiele'!$J19='alle Spiele'!DV19),Punktsystem!$B$5,IF(OR(AND('alle Spiele'!$H19-'alle Spiele'!$J19&lt;0,'alle Spiele'!DU19-'alle Spiele'!DV19&lt;0),AND('alle Spiele'!$H19-'alle Spiele'!$J19&gt;0,'alle Spiele'!DU19-'alle Spiele'!DV19&gt;0),AND('alle Spiele'!$H19-'alle Spiele'!$J19=0,'alle Spiele'!DU19-'alle Spiele'!DV19=0)),Punktsystem!$B$6,0)))</f>
        <v>0</v>
      </c>
      <c r="DV19" s="222">
        <f>IF(DU19=Punktsystem!$B$6,IF(AND(Punktsystem!$D$9&lt;&gt;"",'alle Spiele'!$H19-'alle Spiele'!$J19='alle Spiele'!DU19-'alle Spiele'!DV19,'alle Spiele'!$H19&lt;&gt;'alle Spiele'!$J19),Punktsystem!$B$9,0)+IF(AND(Punktsystem!$D$11&lt;&gt;"",OR('alle Spiele'!$H19='alle Spiele'!DU19,'alle Spiele'!$J19='alle Spiele'!DV19)),Punktsystem!$B$11,0)+IF(AND(Punktsystem!$D$10&lt;&gt;"",'alle Spiele'!$H19='alle Spiele'!$J19,'alle Spiele'!DU19='alle Spiele'!DV19,ABS('alle Spiele'!$H19-'alle Spiele'!DU19)=1),Punktsystem!$B$10,0),0)</f>
        <v>0</v>
      </c>
      <c r="DW19" s="223">
        <f>IF(DU19=Punktsystem!$B$5,IF(AND(Punktsystem!$I$14&lt;&gt;"",'alle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X19" s="226">
        <f>IF(OR('alle Spiele'!DX19="",'alle Spiele'!DY19="",'alle Spiele'!$K19="x"),0,IF(AND('alle Spiele'!$H19='alle Spiele'!DX19,'alle Spiele'!$J19='alle Spiele'!DY19),Punktsystem!$B$5,IF(OR(AND('alle Spiele'!$H19-'alle Spiele'!$J19&lt;0,'alle Spiele'!DX19-'alle Spiele'!DY19&lt;0),AND('alle Spiele'!$H19-'alle Spiele'!$J19&gt;0,'alle Spiele'!DX19-'alle Spiele'!DY19&gt;0),AND('alle Spiele'!$H19-'alle Spiele'!$J19=0,'alle Spiele'!DX19-'alle Spiele'!DY19=0)),Punktsystem!$B$6,0)))</f>
        <v>0</v>
      </c>
      <c r="DY19" s="222">
        <f>IF(DX19=Punktsystem!$B$6,IF(AND(Punktsystem!$D$9&lt;&gt;"",'alle Spiele'!$H19-'alle Spiele'!$J19='alle Spiele'!DX19-'alle Spiele'!DY19,'alle Spiele'!$H19&lt;&gt;'alle Spiele'!$J19),Punktsystem!$B$9,0)+IF(AND(Punktsystem!$D$11&lt;&gt;"",OR('alle Spiele'!$H19='alle Spiele'!DX19,'alle Spiele'!$J19='alle Spiele'!DY19)),Punktsystem!$B$11,0)+IF(AND(Punktsystem!$D$10&lt;&gt;"",'alle Spiele'!$H19='alle Spiele'!$J19,'alle Spiele'!DX19='alle Spiele'!DY19,ABS('alle Spiele'!$H19-'alle Spiele'!DX19)=1),Punktsystem!$B$10,0),0)</f>
        <v>0</v>
      </c>
      <c r="DZ19" s="223">
        <f>IF(DX19=Punktsystem!$B$5,IF(AND(Punktsystem!$I$14&lt;&gt;"",'alle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A19" s="226">
        <f>IF(OR('alle Spiele'!EA19="",'alle Spiele'!EB19="",'alle Spiele'!$K19="x"),0,IF(AND('alle Spiele'!$H19='alle Spiele'!EA19,'alle Spiele'!$J19='alle Spiele'!EB19),Punktsystem!$B$5,IF(OR(AND('alle Spiele'!$H19-'alle Spiele'!$J19&lt;0,'alle Spiele'!EA19-'alle Spiele'!EB19&lt;0),AND('alle Spiele'!$H19-'alle Spiele'!$J19&gt;0,'alle Spiele'!EA19-'alle Spiele'!EB19&gt;0),AND('alle Spiele'!$H19-'alle Spiele'!$J19=0,'alle Spiele'!EA19-'alle Spiele'!EB19=0)),Punktsystem!$B$6,0)))</f>
        <v>0</v>
      </c>
      <c r="EB19" s="222">
        <f>IF(EA19=Punktsystem!$B$6,IF(AND(Punktsystem!$D$9&lt;&gt;"",'alle Spiele'!$H19-'alle Spiele'!$J19='alle Spiele'!EA19-'alle Spiele'!EB19,'alle Spiele'!$H19&lt;&gt;'alle Spiele'!$J19),Punktsystem!$B$9,0)+IF(AND(Punktsystem!$D$11&lt;&gt;"",OR('alle Spiele'!$H19='alle Spiele'!EA19,'alle Spiele'!$J19='alle Spiele'!EB19)),Punktsystem!$B$11,0)+IF(AND(Punktsystem!$D$10&lt;&gt;"",'alle Spiele'!$H19='alle Spiele'!$J19,'alle Spiele'!EA19='alle Spiele'!EB19,ABS('alle Spiele'!$H19-'alle Spiele'!EA19)=1),Punktsystem!$B$10,0),0)</f>
        <v>0</v>
      </c>
      <c r="EC19" s="223">
        <f>IF(EA19=Punktsystem!$B$5,IF(AND(Punktsystem!$I$14&lt;&gt;"",'alle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D19" s="226">
        <f>IF(OR('alle Spiele'!ED19="",'alle Spiele'!EE19="",'alle Spiele'!$K19="x"),0,IF(AND('alle Spiele'!$H19='alle Spiele'!ED19,'alle Spiele'!$J19='alle Spiele'!EE19),Punktsystem!$B$5,IF(OR(AND('alle Spiele'!$H19-'alle Spiele'!$J19&lt;0,'alle Spiele'!ED19-'alle Spiele'!EE19&lt;0),AND('alle Spiele'!$H19-'alle Spiele'!$J19&gt;0,'alle Spiele'!ED19-'alle Spiele'!EE19&gt;0),AND('alle Spiele'!$H19-'alle Spiele'!$J19=0,'alle Spiele'!ED19-'alle Spiele'!EE19=0)),Punktsystem!$B$6,0)))</f>
        <v>0</v>
      </c>
      <c r="EE19" s="222">
        <f>IF(ED19=Punktsystem!$B$6,IF(AND(Punktsystem!$D$9&lt;&gt;"",'alle Spiele'!$H19-'alle Spiele'!$J19='alle Spiele'!ED19-'alle Spiele'!EE19,'alle Spiele'!$H19&lt;&gt;'alle Spiele'!$J19),Punktsystem!$B$9,0)+IF(AND(Punktsystem!$D$11&lt;&gt;"",OR('alle Spiele'!$H19='alle Spiele'!ED19,'alle Spiele'!$J19='alle Spiele'!EE19)),Punktsystem!$B$11,0)+IF(AND(Punktsystem!$D$10&lt;&gt;"",'alle Spiele'!$H19='alle Spiele'!$J19,'alle Spiele'!ED19='alle Spiele'!EE19,ABS('alle Spiele'!$H19-'alle Spiele'!ED19)=1),Punktsystem!$B$10,0),0)</f>
        <v>0</v>
      </c>
      <c r="EF19" s="223">
        <f>IF(ED19=Punktsystem!$B$5,IF(AND(Punktsystem!$I$14&lt;&gt;"",'alle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G19" s="226">
        <f>IF(OR('alle Spiele'!EG19="",'alle Spiele'!EH19="",'alle Spiele'!$K19="x"),0,IF(AND('alle Spiele'!$H19='alle Spiele'!EG19,'alle Spiele'!$J19='alle Spiele'!EH19),Punktsystem!$B$5,IF(OR(AND('alle Spiele'!$H19-'alle Spiele'!$J19&lt;0,'alle Spiele'!EG19-'alle Spiele'!EH19&lt;0),AND('alle Spiele'!$H19-'alle Spiele'!$J19&gt;0,'alle Spiele'!EG19-'alle Spiele'!EH19&gt;0),AND('alle Spiele'!$H19-'alle Spiele'!$J19=0,'alle Spiele'!EG19-'alle Spiele'!EH19=0)),Punktsystem!$B$6,0)))</f>
        <v>0</v>
      </c>
      <c r="EH19" s="222">
        <f>IF(EG19=Punktsystem!$B$6,IF(AND(Punktsystem!$D$9&lt;&gt;"",'alle Spiele'!$H19-'alle Spiele'!$J19='alle Spiele'!EG19-'alle Spiele'!EH19,'alle Spiele'!$H19&lt;&gt;'alle Spiele'!$J19),Punktsystem!$B$9,0)+IF(AND(Punktsystem!$D$11&lt;&gt;"",OR('alle Spiele'!$H19='alle Spiele'!EG19,'alle Spiele'!$J19='alle Spiele'!EH19)),Punktsystem!$B$11,0)+IF(AND(Punktsystem!$D$10&lt;&gt;"",'alle Spiele'!$H19='alle Spiele'!$J19,'alle Spiele'!EG19='alle Spiele'!EH19,ABS('alle Spiele'!$H19-'alle Spiele'!EG19)=1),Punktsystem!$B$10,0),0)</f>
        <v>0</v>
      </c>
      <c r="EI19" s="223">
        <f>IF(EG19=Punktsystem!$B$5,IF(AND(Punktsystem!$I$14&lt;&gt;"",'alle Spiele'!$H19+'alle Spiele'!$J19&gt;Punktsystem!$D$14),('alle Spiele'!$H19+'alle Spiele'!$J19-Punktsystem!$D$14)*Punktsystem!$F$14,0)+IF(AND(Punktsystem!$I$15&lt;&gt;"",ABS('alle Spiele'!$H19-'alle Spiele'!$J19)&gt;Punktsystem!$D$15),(ABS('alle Spiele'!$H19-'alle Spiele'!$J19)-Punktsystem!$D$15)*Punktsystem!$F$15,0),0)</f>
        <v>0</v>
      </c>
    </row>
    <row r="20" spans="1:139">
      <c r="A20"/>
      <c r="B20"/>
      <c r="C20"/>
      <c r="D20"/>
      <c r="E20"/>
      <c r="F20"/>
      <c r="G20"/>
      <c r="H20"/>
      <c r="J20"/>
      <c r="K20"/>
      <c r="L20"/>
      <c r="M20"/>
      <c r="N20"/>
      <c r="O20"/>
      <c r="P20"/>
      <c r="Q20"/>
      <c r="T20" s="226">
        <f>IF(OR('alle Spiele'!T20="",'alle Spiele'!U20="",'alle Spiele'!$K20="x"),0,IF(AND('alle Spiele'!$H20='alle Spiele'!T20,'alle Spiele'!$J20='alle Spiele'!U20),Punktsystem!$B$5,IF(OR(AND('alle Spiele'!$H20-'alle Spiele'!$J20&lt;0,'alle Spiele'!T20-'alle Spiele'!U20&lt;0),AND('alle Spiele'!$H20-'alle Spiele'!$J20&gt;0,'alle Spiele'!T20-'alle Spiele'!U20&gt;0),AND('alle Spiele'!$H20-'alle Spiele'!$J20=0,'alle Spiele'!T20-'alle Spiele'!U20=0)),Punktsystem!$B$6,0)))</f>
        <v>0</v>
      </c>
      <c r="U20" s="222">
        <f>IF(T20=Punktsystem!$B$6,IF(AND(Punktsystem!$D$9&lt;&gt;"",'alle Spiele'!$H20-'alle Spiele'!$J20='alle Spiele'!T20-'alle Spiele'!U20,'alle Spiele'!$H20&lt;&gt;'alle Spiele'!$J20),Punktsystem!$B$9,0)+IF(AND(Punktsystem!$D$11&lt;&gt;"",OR('alle Spiele'!$H20='alle Spiele'!T20,'alle Spiele'!$J20='alle Spiele'!U20)),Punktsystem!$B$11,0)+IF(AND(Punktsystem!$D$10&lt;&gt;"",'alle Spiele'!$H20='alle Spiele'!$J20,'alle Spiele'!T20='alle Spiele'!U20,ABS('alle Spiele'!$H20-'alle Spiele'!T20)=1),Punktsystem!$B$10,0),0)</f>
        <v>0</v>
      </c>
      <c r="V20" s="223">
        <f>IF(T20=Punktsystem!$B$5,IF(AND(Punktsystem!$I$14&lt;&gt;"",'alle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W20" s="226">
        <f>IF(OR('alle Spiele'!W20="",'alle Spiele'!X20="",'alle Spiele'!$K20="x"),0,IF(AND('alle Spiele'!$H20='alle Spiele'!W20,'alle Spiele'!$J20='alle Spiele'!X20),Punktsystem!$B$5,IF(OR(AND('alle Spiele'!$H20-'alle Spiele'!$J20&lt;0,'alle Spiele'!W20-'alle Spiele'!X20&lt;0),AND('alle Spiele'!$H20-'alle Spiele'!$J20&gt;0,'alle Spiele'!W20-'alle Spiele'!X20&gt;0),AND('alle Spiele'!$H20-'alle Spiele'!$J20=0,'alle Spiele'!W20-'alle Spiele'!X20=0)),Punktsystem!$B$6,0)))</f>
        <v>0</v>
      </c>
      <c r="X20" s="222">
        <f>IF(W20=Punktsystem!$B$6,IF(AND(Punktsystem!$D$9&lt;&gt;"",'alle Spiele'!$H20-'alle Spiele'!$J20='alle Spiele'!W20-'alle Spiele'!X20,'alle Spiele'!$H20&lt;&gt;'alle Spiele'!$J20),Punktsystem!$B$9,0)+IF(AND(Punktsystem!$D$11&lt;&gt;"",OR('alle Spiele'!$H20='alle Spiele'!W20,'alle Spiele'!$J20='alle Spiele'!X20)),Punktsystem!$B$11,0)+IF(AND(Punktsystem!$D$10&lt;&gt;"",'alle Spiele'!$H20='alle Spiele'!$J20,'alle Spiele'!W20='alle Spiele'!X20,ABS('alle Spiele'!$H20-'alle Spiele'!W20)=1),Punktsystem!$B$10,0),0)</f>
        <v>0</v>
      </c>
      <c r="Y20" s="223">
        <f>IF(W20=Punktsystem!$B$5,IF(AND(Punktsystem!$I$14&lt;&gt;"",'alle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Z20" s="226">
        <f>IF(OR('alle Spiele'!Z20="",'alle Spiele'!AA20="",'alle Spiele'!$K20="x"),0,IF(AND('alle Spiele'!$H20='alle Spiele'!Z20,'alle Spiele'!$J20='alle Spiele'!AA20),Punktsystem!$B$5,IF(OR(AND('alle Spiele'!$H20-'alle Spiele'!$J20&lt;0,'alle Spiele'!Z20-'alle Spiele'!AA20&lt;0),AND('alle Spiele'!$H20-'alle Spiele'!$J20&gt;0,'alle Spiele'!Z20-'alle Spiele'!AA20&gt;0),AND('alle Spiele'!$H20-'alle Spiele'!$J20=0,'alle Spiele'!Z20-'alle Spiele'!AA20=0)),Punktsystem!$B$6,0)))</f>
        <v>0</v>
      </c>
      <c r="AA20" s="222">
        <f>IF(Z20=Punktsystem!$B$6,IF(AND(Punktsystem!$D$9&lt;&gt;"",'alle Spiele'!$H20-'alle Spiele'!$J20='alle Spiele'!Z20-'alle Spiele'!AA20,'alle Spiele'!$H20&lt;&gt;'alle Spiele'!$J20),Punktsystem!$B$9,0)+IF(AND(Punktsystem!$D$11&lt;&gt;"",OR('alle Spiele'!$H20='alle Spiele'!Z20,'alle Spiele'!$J20='alle Spiele'!AA20)),Punktsystem!$B$11,0)+IF(AND(Punktsystem!$D$10&lt;&gt;"",'alle Spiele'!$H20='alle Spiele'!$J20,'alle Spiele'!Z20='alle Spiele'!AA20,ABS('alle Spiele'!$H20-'alle Spiele'!Z20)=1),Punktsystem!$B$10,0),0)</f>
        <v>0</v>
      </c>
      <c r="AB20" s="223">
        <f>IF(Z20=Punktsystem!$B$5,IF(AND(Punktsystem!$I$14&lt;&gt;"",'alle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C20" s="226">
        <f>IF(OR('alle Spiele'!AC20="",'alle Spiele'!AD20="",'alle Spiele'!$K20="x"),0,IF(AND('alle Spiele'!$H20='alle Spiele'!AC20,'alle Spiele'!$J20='alle Spiele'!AD20),Punktsystem!$B$5,IF(OR(AND('alle Spiele'!$H20-'alle Spiele'!$J20&lt;0,'alle Spiele'!AC20-'alle Spiele'!AD20&lt;0),AND('alle Spiele'!$H20-'alle Spiele'!$J20&gt;0,'alle Spiele'!AC20-'alle Spiele'!AD20&gt;0),AND('alle Spiele'!$H20-'alle Spiele'!$J20=0,'alle Spiele'!AC20-'alle Spiele'!AD20=0)),Punktsystem!$B$6,0)))</f>
        <v>0</v>
      </c>
      <c r="AD20" s="222">
        <f>IF(AC20=Punktsystem!$B$6,IF(AND(Punktsystem!$D$9&lt;&gt;"",'alle Spiele'!$H20-'alle Spiele'!$J20='alle Spiele'!AC20-'alle Spiele'!AD20,'alle Spiele'!$H20&lt;&gt;'alle Spiele'!$J20),Punktsystem!$B$9,0)+IF(AND(Punktsystem!$D$11&lt;&gt;"",OR('alle Spiele'!$H20='alle Spiele'!AC20,'alle Spiele'!$J20='alle Spiele'!AD20)),Punktsystem!$B$11,0)+IF(AND(Punktsystem!$D$10&lt;&gt;"",'alle Spiele'!$H20='alle Spiele'!$J20,'alle Spiele'!AC20='alle Spiele'!AD20,ABS('alle Spiele'!$H20-'alle Spiele'!AC20)=1),Punktsystem!$B$10,0),0)</f>
        <v>0</v>
      </c>
      <c r="AE20" s="223">
        <f>IF(AC20=Punktsystem!$B$5,IF(AND(Punktsystem!$I$14&lt;&gt;"",'alle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F20" s="226">
        <f>IF(OR('alle Spiele'!AF20="",'alle Spiele'!AG20="",'alle Spiele'!$K20="x"),0,IF(AND('alle Spiele'!$H20='alle Spiele'!AF20,'alle Spiele'!$J20='alle Spiele'!AG20),Punktsystem!$B$5,IF(OR(AND('alle Spiele'!$H20-'alle Spiele'!$J20&lt;0,'alle Spiele'!AF20-'alle Spiele'!AG20&lt;0),AND('alle Spiele'!$H20-'alle Spiele'!$J20&gt;0,'alle Spiele'!AF20-'alle Spiele'!AG20&gt;0),AND('alle Spiele'!$H20-'alle Spiele'!$J20=0,'alle Spiele'!AF20-'alle Spiele'!AG20=0)),Punktsystem!$B$6,0)))</f>
        <v>0</v>
      </c>
      <c r="AG20" s="222">
        <f>IF(AF20=Punktsystem!$B$6,IF(AND(Punktsystem!$D$9&lt;&gt;"",'alle Spiele'!$H20-'alle Spiele'!$J20='alle Spiele'!AF20-'alle Spiele'!AG20,'alle Spiele'!$H20&lt;&gt;'alle Spiele'!$J20),Punktsystem!$B$9,0)+IF(AND(Punktsystem!$D$11&lt;&gt;"",OR('alle Spiele'!$H20='alle Spiele'!AF20,'alle Spiele'!$J20='alle Spiele'!AG20)),Punktsystem!$B$11,0)+IF(AND(Punktsystem!$D$10&lt;&gt;"",'alle Spiele'!$H20='alle Spiele'!$J20,'alle Spiele'!AF20='alle Spiele'!AG20,ABS('alle Spiele'!$H20-'alle Spiele'!AF20)=1),Punktsystem!$B$10,0),0)</f>
        <v>0</v>
      </c>
      <c r="AH20" s="223">
        <f>IF(AF20=Punktsystem!$B$5,IF(AND(Punktsystem!$I$14&lt;&gt;"",'alle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I20" s="226">
        <f>IF(OR('alle Spiele'!AI20="",'alle Spiele'!AJ20="",'alle Spiele'!$K20="x"),0,IF(AND('alle Spiele'!$H20='alle Spiele'!AI20,'alle Spiele'!$J20='alle Spiele'!AJ20),Punktsystem!$B$5,IF(OR(AND('alle Spiele'!$H20-'alle Spiele'!$J20&lt;0,'alle Spiele'!AI20-'alle Spiele'!AJ20&lt;0),AND('alle Spiele'!$H20-'alle Spiele'!$J20&gt;0,'alle Spiele'!AI20-'alle Spiele'!AJ20&gt;0),AND('alle Spiele'!$H20-'alle Spiele'!$J20=0,'alle Spiele'!AI20-'alle Spiele'!AJ20=0)),Punktsystem!$B$6,0)))</f>
        <v>0</v>
      </c>
      <c r="AJ20" s="222">
        <f>IF(AI20=Punktsystem!$B$6,IF(AND(Punktsystem!$D$9&lt;&gt;"",'alle Spiele'!$H20-'alle Spiele'!$J20='alle Spiele'!AI20-'alle Spiele'!AJ20,'alle Spiele'!$H20&lt;&gt;'alle Spiele'!$J20),Punktsystem!$B$9,0)+IF(AND(Punktsystem!$D$11&lt;&gt;"",OR('alle Spiele'!$H20='alle Spiele'!AI20,'alle Spiele'!$J20='alle Spiele'!AJ20)),Punktsystem!$B$11,0)+IF(AND(Punktsystem!$D$10&lt;&gt;"",'alle Spiele'!$H20='alle Spiele'!$J20,'alle Spiele'!AI20='alle Spiele'!AJ20,ABS('alle Spiele'!$H20-'alle Spiele'!AI20)=1),Punktsystem!$B$10,0),0)</f>
        <v>0</v>
      </c>
      <c r="AK20" s="223">
        <f>IF(AI20=Punktsystem!$B$5,IF(AND(Punktsystem!$I$14&lt;&gt;"",'alle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L20" s="226">
        <f>IF(OR('alle Spiele'!AL20="",'alle Spiele'!AM20="",'alle Spiele'!$K20="x"),0,IF(AND('alle Spiele'!$H20='alle Spiele'!AL20,'alle Spiele'!$J20='alle Spiele'!AM20),Punktsystem!$B$5,IF(OR(AND('alle Spiele'!$H20-'alle Spiele'!$J20&lt;0,'alle Spiele'!AL20-'alle Spiele'!AM20&lt;0),AND('alle Spiele'!$H20-'alle Spiele'!$J20&gt;0,'alle Spiele'!AL20-'alle Spiele'!AM20&gt;0),AND('alle Spiele'!$H20-'alle Spiele'!$J20=0,'alle Spiele'!AL20-'alle Spiele'!AM20=0)),Punktsystem!$B$6,0)))</f>
        <v>0</v>
      </c>
      <c r="AM20" s="222">
        <f>IF(AL20=Punktsystem!$B$6,IF(AND(Punktsystem!$D$9&lt;&gt;"",'alle Spiele'!$H20-'alle Spiele'!$J20='alle Spiele'!AL20-'alle Spiele'!AM20,'alle Spiele'!$H20&lt;&gt;'alle Spiele'!$J20),Punktsystem!$B$9,0)+IF(AND(Punktsystem!$D$11&lt;&gt;"",OR('alle Spiele'!$H20='alle Spiele'!AL20,'alle Spiele'!$J20='alle Spiele'!AM20)),Punktsystem!$B$11,0)+IF(AND(Punktsystem!$D$10&lt;&gt;"",'alle Spiele'!$H20='alle Spiele'!$J20,'alle Spiele'!AL20='alle Spiele'!AM20,ABS('alle Spiele'!$H20-'alle Spiele'!AL20)=1),Punktsystem!$B$10,0),0)</f>
        <v>0</v>
      </c>
      <c r="AN20" s="223">
        <f>IF(AL20=Punktsystem!$B$5,IF(AND(Punktsystem!$I$14&lt;&gt;"",'alle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O20" s="226">
        <f>IF(OR('alle Spiele'!AO20="",'alle Spiele'!AP20="",'alle Spiele'!$K20="x"),0,IF(AND('alle Spiele'!$H20='alle Spiele'!AO20,'alle Spiele'!$J20='alle Spiele'!AP20),Punktsystem!$B$5,IF(OR(AND('alle Spiele'!$H20-'alle Spiele'!$J20&lt;0,'alle Spiele'!AO20-'alle Spiele'!AP20&lt;0),AND('alle Spiele'!$H20-'alle Spiele'!$J20&gt;0,'alle Spiele'!AO20-'alle Spiele'!AP20&gt;0),AND('alle Spiele'!$H20-'alle Spiele'!$J20=0,'alle Spiele'!AO20-'alle Spiele'!AP20=0)),Punktsystem!$B$6,0)))</f>
        <v>0</v>
      </c>
      <c r="AP20" s="222">
        <f>IF(AO20=Punktsystem!$B$6,IF(AND(Punktsystem!$D$9&lt;&gt;"",'alle Spiele'!$H20-'alle Spiele'!$J20='alle Spiele'!AO20-'alle Spiele'!AP20,'alle Spiele'!$H20&lt;&gt;'alle Spiele'!$J20),Punktsystem!$B$9,0)+IF(AND(Punktsystem!$D$11&lt;&gt;"",OR('alle Spiele'!$H20='alle Spiele'!AO20,'alle Spiele'!$J20='alle Spiele'!AP20)),Punktsystem!$B$11,0)+IF(AND(Punktsystem!$D$10&lt;&gt;"",'alle Spiele'!$H20='alle Spiele'!$J20,'alle Spiele'!AO20='alle Spiele'!AP20,ABS('alle Spiele'!$H20-'alle Spiele'!AO20)=1),Punktsystem!$B$10,0),0)</f>
        <v>0</v>
      </c>
      <c r="AQ20" s="223">
        <f>IF(AO20=Punktsystem!$B$5,IF(AND(Punktsystem!$I$14&lt;&gt;"",'alle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R20" s="226">
        <f>IF(OR('alle Spiele'!AR20="",'alle Spiele'!AS20="",'alle Spiele'!$K20="x"),0,IF(AND('alle Spiele'!$H20='alle Spiele'!AR20,'alle Spiele'!$J20='alle Spiele'!AS20),Punktsystem!$B$5,IF(OR(AND('alle Spiele'!$H20-'alle Spiele'!$J20&lt;0,'alle Spiele'!AR20-'alle Spiele'!AS20&lt;0),AND('alle Spiele'!$H20-'alle Spiele'!$J20&gt;0,'alle Spiele'!AR20-'alle Spiele'!AS20&gt;0),AND('alle Spiele'!$H20-'alle Spiele'!$J20=0,'alle Spiele'!AR20-'alle Spiele'!AS20=0)),Punktsystem!$B$6,0)))</f>
        <v>0</v>
      </c>
      <c r="AS20" s="222">
        <f>IF(AR20=Punktsystem!$B$6,IF(AND(Punktsystem!$D$9&lt;&gt;"",'alle Spiele'!$H20-'alle Spiele'!$J20='alle Spiele'!AR20-'alle Spiele'!AS20,'alle Spiele'!$H20&lt;&gt;'alle Spiele'!$J20),Punktsystem!$B$9,0)+IF(AND(Punktsystem!$D$11&lt;&gt;"",OR('alle Spiele'!$H20='alle Spiele'!AR20,'alle Spiele'!$J20='alle Spiele'!AS20)),Punktsystem!$B$11,0)+IF(AND(Punktsystem!$D$10&lt;&gt;"",'alle Spiele'!$H20='alle Spiele'!$J20,'alle Spiele'!AR20='alle Spiele'!AS20,ABS('alle Spiele'!$H20-'alle Spiele'!AR20)=1),Punktsystem!$B$10,0),0)</f>
        <v>0</v>
      </c>
      <c r="AT20" s="223">
        <f>IF(AR20=Punktsystem!$B$5,IF(AND(Punktsystem!$I$14&lt;&gt;"",'alle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U20" s="226">
        <f>IF(OR('alle Spiele'!AU20="",'alle Spiele'!AV20="",'alle Spiele'!$K20="x"),0,IF(AND('alle Spiele'!$H20='alle Spiele'!AU20,'alle Spiele'!$J20='alle Spiele'!AV20),Punktsystem!$B$5,IF(OR(AND('alle Spiele'!$H20-'alle Spiele'!$J20&lt;0,'alle Spiele'!AU20-'alle Spiele'!AV20&lt;0),AND('alle Spiele'!$H20-'alle Spiele'!$J20&gt;0,'alle Spiele'!AU20-'alle Spiele'!AV20&gt;0),AND('alle Spiele'!$H20-'alle Spiele'!$J20=0,'alle Spiele'!AU20-'alle Spiele'!AV20=0)),Punktsystem!$B$6,0)))</f>
        <v>0</v>
      </c>
      <c r="AV20" s="222">
        <f>IF(AU20=Punktsystem!$B$6,IF(AND(Punktsystem!$D$9&lt;&gt;"",'alle Spiele'!$H20-'alle Spiele'!$J20='alle Spiele'!AU20-'alle Spiele'!AV20,'alle Spiele'!$H20&lt;&gt;'alle Spiele'!$J20),Punktsystem!$B$9,0)+IF(AND(Punktsystem!$D$11&lt;&gt;"",OR('alle Spiele'!$H20='alle Spiele'!AU20,'alle Spiele'!$J20='alle Spiele'!AV20)),Punktsystem!$B$11,0)+IF(AND(Punktsystem!$D$10&lt;&gt;"",'alle Spiele'!$H20='alle Spiele'!$J20,'alle Spiele'!AU20='alle Spiele'!AV20,ABS('alle Spiele'!$H20-'alle Spiele'!AU20)=1),Punktsystem!$B$10,0),0)</f>
        <v>0</v>
      </c>
      <c r="AW20" s="223">
        <f>IF(AU20=Punktsystem!$B$5,IF(AND(Punktsystem!$I$14&lt;&gt;"",'alle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X20" s="226">
        <f>IF(OR('alle Spiele'!AX20="",'alle Spiele'!AY20="",'alle Spiele'!$K20="x"),0,IF(AND('alle Spiele'!$H20='alle Spiele'!AX20,'alle Spiele'!$J20='alle Spiele'!AY20),Punktsystem!$B$5,IF(OR(AND('alle Spiele'!$H20-'alle Spiele'!$J20&lt;0,'alle Spiele'!AX20-'alle Spiele'!AY20&lt;0),AND('alle Spiele'!$H20-'alle Spiele'!$J20&gt;0,'alle Spiele'!AX20-'alle Spiele'!AY20&gt;0),AND('alle Spiele'!$H20-'alle Spiele'!$J20=0,'alle Spiele'!AX20-'alle Spiele'!AY20=0)),Punktsystem!$B$6,0)))</f>
        <v>0</v>
      </c>
      <c r="AY20" s="222">
        <f>IF(AX20=Punktsystem!$B$6,IF(AND(Punktsystem!$D$9&lt;&gt;"",'alle Spiele'!$H20-'alle Spiele'!$J20='alle Spiele'!AX20-'alle Spiele'!AY20,'alle Spiele'!$H20&lt;&gt;'alle Spiele'!$J20),Punktsystem!$B$9,0)+IF(AND(Punktsystem!$D$11&lt;&gt;"",OR('alle Spiele'!$H20='alle Spiele'!AX20,'alle Spiele'!$J20='alle Spiele'!AY20)),Punktsystem!$B$11,0)+IF(AND(Punktsystem!$D$10&lt;&gt;"",'alle Spiele'!$H20='alle Spiele'!$J20,'alle Spiele'!AX20='alle Spiele'!AY20,ABS('alle Spiele'!$H20-'alle Spiele'!AX20)=1),Punktsystem!$B$10,0),0)</f>
        <v>0</v>
      </c>
      <c r="AZ20" s="223">
        <f>IF(AX20=Punktsystem!$B$5,IF(AND(Punktsystem!$I$14&lt;&gt;"",'alle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A20" s="226">
        <f>IF(OR('alle Spiele'!BA20="",'alle Spiele'!BB20="",'alle Spiele'!$K20="x"),0,IF(AND('alle Spiele'!$H20='alle Spiele'!BA20,'alle Spiele'!$J20='alle Spiele'!BB20),Punktsystem!$B$5,IF(OR(AND('alle Spiele'!$H20-'alle Spiele'!$J20&lt;0,'alle Spiele'!BA20-'alle Spiele'!BB20&lt;0),AND('alle Spiele'!$H20-'alle Spiele'!$J20&gt;0,'alle Spiele'!BA20-'alle Spiele'!BB20&gt;0),AND('alle Spiele'!$H20-'alle Spiele'!$J20=0,'alle Spiele'!BA20-'alle Spiele'!BB20=0)),Punktsystem!$B$6,0)))</f>
        <v>0</v>
      </c>
      <c r="BB20" s="222">
        <f>IF(BA20=Punktsystem!$B$6,IF(AND(Punktsystem!$D$9&lt;&gt;"",'alle Spiele'!$H20-'alle Spiele'!$J20='alle Spiele'!BA20-'alle Spiele'!BB20,'alle Spiele'!$H20&lt;&gt;'alle Spiele'!$J20),Punktsystem!$B$9,0)+IF(AND(Punktsystem!$D$11&lt;&gt;"",OR('alle Spiele'!$H20='alle Spiele'!BA20,'alle Spiele'!$J20='alle Spiele'!BB20)),Punktsystem!$B$11,0)+IF(AND(Punktsystem!$D$10&lt;&gt;"",'alle Spiele'!$H20='alle Spiele'!$J20,'alle Spiele'!BA20='alle Spiele'!BB20,ABS('alle Spiele'!$H20-'alle Spiele'!BA20)=1),Punktsystem!$B$10,0),0)</f>
        <v>0</v>
      </c>
      <c r="BC20" s="223">
        <f>IF(BA20=Punktsystem!$B$5,IF(AND(Punktsystem!$I$14&lt;&gt;"",'alle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D20" s="226">
        <f>IF(OR('alle Spiele'!BD20="",'alle Spiele'!BE20="",'alle Spiele'!$K20="x"),0,IF(AND('alle Spiele'!$H20='alle Spiele'!BD20,'alle Spiele'!$J20='alle Spiele'!BE20),Punktsystem!$B$5,IF(OR(AND('alle Spiele'!$H20-'alle Spiele'!$J20&lt;0,'alle Spiele'!BD20-'alle Spiele'!BE20&lt;0),AND('alle Spiele'!$H20-'alle Spiele'!$J20&gt;0,'alle Spiele'!BD20-'alle Spiele'!BE20&gt;0),AND('alle Spiele'!$H20-'alle Spiele'!$J20=0,'alle Spiele'!BD20-'alle Spiele'!BE20=0)),Punktsystem!$B$6,0)))</f>
        <v>0</v>
      </c>
      <c r="BE20" s="222">
        <f>IF(BD20=Punktsystem!$B$6,IF(AND(Punktsystem!$D$9&lt;&gt;"",'alle Spiele'!$H20-'alle Spiele'!$J20='alle Spiele'!BD20-'alle Spiele'!BE20,'alle Spiele'!$H20&lt;&gt;'alle Spiele'!$J20),Punktsystem!$B$9,0)+IF(AND(Punktsystem!$D$11&lt;&gt;"",OR('alle Spiele'!$H20='alle Spiele'!BD20,'alle Spiele'!$J20='alle Spiele'!BE20)),Punktsystem!$B$11,0)+IF(AND(Punktsystem!$D$10&lt;&gt;"",'alle Spiele'!$H20='alle Spiele'!$J20,'alle Spiele'!BD20='alle Spiele'!BE20,ABS('alle Spiele'!$H20-'alle Spiele'!BD20)=1),Punktsystem!$B$10,0),0)</f>
        <v>0</v>
      </c>
      <c r="BF20" s="223">
        <f>IF(BD20=Punktsystem!$B$5,IF(AND(Punktsystem!$I$14&lt;&gt;"",'alle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G20" s="226">
        <f>IF(OR('alle Spiele'!BG20="",'alle Spiele'!BH20="",'alle Spiele'!$K20="x"),0,IF(AND('alle Spiele'!$H20='alle Spiele'!BG20,'alle Spiele'!$J20='alle Spiele'!BH20),Punktsystem!$B$5,IF(OR(AND('alle Spiele'!$H20-'alle Spiele'!$J20&lt;0,'alle Spiele'!BG20-'alle Spiele'!BH20&lt;0),AND('alle Spiele'!$H20-'alle Spiele'!$J20&gt;0,'alle Spiele'!BG20-'alle Spiele'!BH20&gt;0),AND('alle Spiele'!$H20-'alle Spiele'!$J20=0,'alle Spiele'!BG20-'alle Spiele'!BH20=0)),Punktsystem!$B$6,0)))</f>
        <v>0</v>
      </c>
      <c r="BH20" s="222">
        <f>IF(BG20=Punktsystem!$B$6,IF(AND(Punktsystem!$D$9&lt;&gt;"",'alle Spiele'!$H20-'alle Spiele'!$J20='alle Spiele'!BG20-'alle Spiele'!BH20,'alle Spiele'!$H20&lt;&gt;'alle Spiele'!$J20),Punktsystem!$B$9,0)+IF(AND(Punktsystem!$D$11&lt;&gt;"",OR('alle Spiele'!$H20='alle Spiele'!BG20,'alle Spiele'!$J20='alle Spiele'!BH20)),Punktsystem!$B$11,0)+IF(AND(Punktsystem!$D$10&lt;&gt;"",'alle Spiele'!$H20='alle Spiele'!$J20,'alle Spiele'!BG20='alle Spiele'!BH20,ABS('alle Spiele'!$H20-'alle Spiele'!BG20)=1),Punktsystem!$B$10,0),0)</f>
        <v>0</v>
      </c>
      <c r="BI20" s="223">
        <f>IF(BG20=Punktsystem!$B$5,IF(AND(Punktsystem!$I$14&lt;&gt;"",'alle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J20" s="226">
        <f>IF(OR('alle Spiele'!BJ20="",'alle Spiele'!BK20="",'alle Spiele'!$K20="x"),0,IF(AND('alle Spiele'!$H20='alle Spiele'!BJ20,'alle Spiele'!$J20='alle Spiele'!BK20),Punktsystem!$B$5,IF(OR(AND('alle Spiele'!$H20-'alle Spiele'!$J20&lt;0,'alle Spiele'!BJ20-'alle Spiele'!BK20&lt;0),AND('alle Spiele'!$H20-'alle Spiele'!$J20&gt;0,'alle Spiele'!BJ20-'alle Spiele'!BK20&gt;0),AND('alle Spiele'!$H20-'alle Spiele'!$J20=0,'alle Spiele'!BJ20-'alle Spiele'!BK20=0)),Punktsystem!$B$6,0)))</f>
        <v>0</v>
      </c>
      <c r="BK20" s="222">
        <f>IF(BJ20=Punktsystem!$B$6,IF(AND(Punktsystem!$D$9&lt;&gt;"",'alle Spiele'!$H20-'alle Spiele'!$J20='alle Spiele'!BJ20-'alle Spiele'!BK20,'alle Spiele'!$H20&lt;&gt;'alle Spiele'!$J20),Punktsystem!$B$9,0)+IF(AND(Punktsystem!$D$11&lt;&gt;"",OR('alle Spiele'!$H20='alle Spiele'!BJ20,'alle Spiele'!$J20='alle Spiele'!BK20)),Punktsystem!$B$11,0)+IF(AND(Punktsystem!$D$10&lt;&gt;"",'alle Spiele'!$H20='alle Spiele'!$J20,'alle Spiele'!BJ20='alle Spiele'!BK20,ABS('alle Spiele'!$H20-'alle Spiele'!BJ20)=1),Punktsystem!$B$10,0),0)</f>
        <v>0</v>
      </c>
      <c r="BL20" s="223">
        <f>IF(BJ20=Punktsystem!$B$5,IF(AND(Punktsystem!$I$14&lt;&gt;"",'alle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M20" s="226">
        <f>IF(OR('alle Spiele'!BM20="",'alle Spiele'!BN20="",'alle Spiele'!$K20="x"),0,IF(AND('alle Spiele'!$H20='alle Spiele'!BM20,'alle Spiele'!$J20='alle Spiele'!BN20),Punktsystem!$B$5,IF(OR(AND('alle Spiele'!$H20-'alle Spiele'!$J20&lt;0,'alle Spiele'!BM20-'alle Spiele'!BN20&lt;0),AND('alle Spiele'!$H20-'alle Spiele'!$J20&gt;0,'alle Spiele'!BM20-'alle Spiele'!BN20&gt;0),AND('alle Spiele'!$H20-'alle Spiele'!$J20=0,'alle Spiele'!BM20-'alle Spiele'!BN20=0)),Punktsystem!$B$6,0)))</f>
        <v>0</v>
      </c>
      <c r="BN20" s="222">
        <f>IF(BM20=Punktsystem!$B$6,IF(AND(Punktsystem!$D$9&lt;&gt;"",'alle Spiele'!$H20-'alle Spiele'!$J20='alle Spiele'!BM20-'alle Spiele'!BN20,'alle Spiele'!$H20&lt;&gt;'alle Spiele'!$J20),Punktsystem!$B$9,0)+IF(AND(Punktsystem!$D$11&lt;&gt;"",OR('alle Spiele'!$H20='alle Spiele'!BM20,'alle Spiele'!$J20='alle Spiele'!BN20)),Punktsystem!$B$11,0)+IF(AND(Punktsystem!$D$10&lt;&gt;"",'alle Spiele'!$H20='alle Spiele'!$J20,'alle Spiele'!BM20='alle Spiele'!BN20,ABS('alle Spiele'!$H20-'alle Spiele'!BM20)=1),Punktsystem!$B$10,0),0)</f>
        <v>0</v>
      </c>
      <c r="BO20" s="223">
        <f>IF(BM20=Punktsystem!$B$5,IF(AND(Punktsystem!$I$14&lt;&gt;"",'alle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P20" s="226">
        <f>IF(OR('alle Spiele'!BP20="",'alle Spiele'!BQ20="",'alle Spiele'!$K20="x"),0,IF(AND('alle Spiele'!$H20='alle Spiele'!BP20,'alle Spiele'!$J20='alle Spiele'!BQ20),Punktsystem!$B$5,IF(OR(AND('alle Spiele'!$H20-'alle Spiele'!$J20&lt;0,'alle Spiele'!BP20-'alle Spiele'!BQ20&lt;0),AND('alle Spiele'!$H20-'alle Spiele'!$J20&gt;0,'alle Spiele'!BP20-'alle Spiele'!BQ20&gt;0),AND('alle Spiele'!$H20-'alle Spiele'!$J20=0,'alle Spiele'!BP20-'alle Spiele'!BQ20=0)),Punktsystem!$B$6,0)))</f>
        <v>0</v>
      </c>
      <c r="BQ20" s="222">
        <f>IF(BP20=Punktsystem!$B$6,IF(AND(Punktsystem!$D$9&lt;&gt;"",'alle Spiele'!$H20-'alle Spiele'!$J20='alle Spiele'!BP20-'alle Spiele'!BQ20,'alle Spiele'!$H20&lt;&gt;'alle Spiele'!$J20),Punktsystem!$B$9,0)+IF(AND(Punktsystem!$D$11&lt;&gt;"",OR('alle Spiele'!$H20='alle Spiele'!BP20,'alle Spiele'!$J20='alle Spiele'!BQ20)),Punktsystem!$B$11,0)+IF(AND(Punktsystem!$D$10&lt;&gt;"",'alle Spiele'!$H20='alle Spiele'!$J20,'alle Spiele'!BP20='alle Spiele'!BQ20,ABS('alle Spiele'!$H20-'alle Spiele'!BP20)=1),Punktsystem!$B$10,0),0)</f>
        <v>0</v>
      </c>
      <c r="BR20" s="223">
        <f>IF(BP20=Punktsystem!$B$5,IF(AND(Punktsystem!$I$14&lt;&gt;"",'alle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S20" s="226">
        <f>IF(OR('alle Spiele'!BS20="",'alle Spiele'!BT20="",'alle Spiele'!$K20="x"),0,IF(AND('alle Spiele'!$H20='alle Spiele'!BS20,'alle Spiele'!$J20='alle Spiele'!BT20),Punktsystem!$B$5,IF(OR(AND('alle Spiele'!$H20-'alle Spiele'!$J20&lt;0,'alle Spiele'!BS20-'alle Spiele'!BT20&lt;0),AND('alle Spiele'!$H20-'alle Spiele'!$J20&gt;0,'alle Spiele'!BS20-'alle Spiele'!BT20&gt;0),AND('alle Spiele'!$H20-'alle Spiele'!$J20=0,'alle Spiele'!BS20-'alle Spiele'!BT20=0)),Punktsystem!$B$6,0)))</f>
        <v>0</v>
      </c>
      <c r="BT20" s="222">
        <f>IF(BS20=Punktsystem!$B$6,IF(AND(Punktsystem!$D$9&lt;&gt;"",'alle Spiele'!$H20-'alle Spiele'!$J20='alle Spiele'!BS20-'alle Spiele'!BT20,'alle Spiele'!$H20&lt;&gt;'alle Spiele'!$J20),Punktsystem!$B$9,0)+IF(AND(Punktsystem!$D$11&lt;&gt;"",OR('alle Spiele'!$H20='alle Spiele'!BS20,'alle Spiele'!$J20='alle Spiele'!BT20)),Punktsystem!$B$11,0)+IF(AND(Punktsystem!$D$10&lt;&gt;"",'alle Spiele'!$H20='alle Spiele'!$J20,'alle Spiele'!BS20='alle Spiele'!BT20,ABS('alle Spiele'!$H20-'alle Spiele'!BS20)=1),Punktsystem!$B$10,0),0)</f>
        <v>0</v>
      </c>
      <c r="BU20" s="223">
        <f>IF(BS20=Punktsystem!$B$5,IF(AND(Punktsystem!$I$14&lt;&gt;"",'alle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V20" s="226">
        <f>IF(OR('alle Spiele'!BV20="",'alle Spiele'!BW20="",'alle Spiele'!$K20="x"),0,IF(AND('alle Spiele'!$H20='alle Spiele'!BV20,'alle Spiele'!$J20='alle Spiele'!BW20),Punktsystem!$B$5,IF(OR(AND('alle Spiele'!$H20-'alle Spiele'!$J20&lt;0,'alle Spiele'!BV20-'alle Spiele'!BW20&lt;0),AND('alle Spiele'!$H20-'alle Spiele'!$J20&gt;0,'alle Spiele'!BV20-'alle Spiele'!BW20&gt;0),AND('alle Spiele'!$H20-'alle Spiele'!$J20=0,'alle Spiele'!BV20-'alle Spiele'!BW20=0)),Punktsystem!$B$6,0)))</f>
        <v>0</v>
      </c>
      <c r="BW20" s="222">
        <f>IF(BV20=Punktsystem!$B$6,IF(AND(Punktsystem!$D$9&lt;&gt;"",'alle Spiele'!$H20-'alle Spiele'!$J20='alle Spiele'!BV20-'alle Spiele'!BW20,'alle Spiele'!$H20&lt;&gt;'alle Spiele'!$J20),Punktsystem!$B$9,0)+IF(AND(Punktsystem!$D$11&lt;&gt;"",OR('alle Spiele'!$H20='alle Spiele'!BV20,'alle Spiele'!$J20='alle Spiele'!BW20)),Punktsystem!$B$11,0)+IF(AND(Punktsystem!$D$10&lt;&gt;"",'alle Spiele'!$H20='alle Spiele'!$J20,'alle Spiele'!BV20='alle Spiele'!BW20,ABS('alle Spiele'!$H20-'alle Spiele'!BV20)=1),Punktsystem!$B$10,0),0)</f>
        <v>0</v>
      </c>
      <c r="BX20" s="223">
        <f>IF(BV20=Punktsystem!$B$5,IF(AND(Punktsystem!$I$14&lt;&gt;"",'alle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Y20" s="226">
        <f>IF(OR('alle Spiele'!BY20="",'alle Spiele'!BZ20="",'alle Spiele'!$K20="x"),0,IF(AND('alle Spiele'!$H20='alle Spiele'!BY20,'alle Spiele'!$J20='alle Spiele'!BZ20),Punktsystem!$B$5,IF(OR(AND('alle Spiele'!$H20-'alle Spiele'!$J20&lt;0,'alle Spiele'!BY20-'alle Spiele'!BZ20&lt;0),AND('alle Spiele'!$H20-'alle Spiele'!$J20&gt;0,'alle Spiele'!BY20-'alle Spiele'!BZ20&gt;0),AND('alle Spiele'!$H20-'alle Spiele'!$J20=0,'alle Spiele'!BY20-'alle Spiele'!BZ20=0)),Punktsystem!$B$6,0)))</f>
        <v>0</v>
      </c>
      <c r="BZ20" s="222">
        <f>IF(BY20=Punktsystem!$B$6,IF(AND(Punktsystem!$D$9&lt;&gt;"",'alle Spiele'!$H20-'alle Spiele'!$J20='alle Spiele'!BY20-'alle Spiele'!BZ20,'alle Spiele'!$H20&lt;&gt;'alle Spiele'!$J20),Punktsystem!$B$9,0)+IF(AND(Punktsystem!$D$11&lt;&gt;"",OR('alle Spiele'!$H20='alle Spiele'!BY20,'alle Spiele'!$J20='alle Spiele'!BZ20)),Punktsystem!$B$11,0)+IF(AND(Punktsystem!$D$10&lt;&gt;"",'alle Spiele'!$H20='alle Spiele'!$J20,'alle Spiele'!BY20='alle Spiele'!BZ20,ABS('alle Spiele'!$H20-'alle Spiele'!BY20)=1),Punktsystem!$B$10,0),0)</f>
        <v>0</v>
      </c>
      <c r="CA20" s="223">
        <f>IF(BY20=Punktsystem!$B$5,IF(AND(Punktsystem!$I$14&lt;&gt;"",'alle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B20" s="226">
        <f>IF(OR('alle Spiele'!CB20="",'alle Spiele'!CC20="",'alle Spiele'!$K20="x"),0,IF(AND('alle Spiele'!$H20='alle Spiele'!CB20,'alle Spiele'!$J20='alle Spiele'!CC20),Punktsystem!$B$5,IF(OR(AND('alle Spiele'!$H20-'alle Spiele'!$J20&lt;0,'alle Spiele'!CB20-'alle Spiele'!CC20&lt;0),AND('alle Spiele'!$H20-'alle Spiele'!$J20&gt;0,'alle Spiele'!CB20-'alle Spiele'!CC20&gt;0),AND('alle Spiele'!$H20-'alle Spiele'!$J20=0,'alle Spiele'!CB20-'alle Spiele'!CC20=0)),Punktsystem!$B$6,0)))</f>
        <v>0</v>
      </c>
      <c r="CC20" s="222">
        <f>IF(CB20=Punktsystem!$B$6,IF(AND(Punktsystem!$D$9&lt;&gt;"",'alle Spiele'!$H20-'alle Spiele'!$J20='alle Spiele'!CB20-'alle Spiele'!CC20,'alle Spiele'!$H20&lt;&gt;'alle Spiele'!$J20),Punktsystem!$B$9,0)+IF(AND(Punktsystem!$D$11&lt;&gt;"",OR('alle Spiele'!$H20='alle Spiele'!CB20,'alle Spiele'!$J20='alle Spiele'!CC20)),Punktsystem!$B$11,0)+IF(AND(Punktsystem!$D$10&lt;&gt;"",'alle Spiele'!$H20='alle Spiele'!$J20,'alle Spiele'!CB20='alle Spiele'!CC20,ABS('alle Spiele'!$H20-'alle Spiele'!CB20)=1),Punktsystem!$B$10,0),0)</f>
        <v>0</v>
      </c>
      <c r="CD20" s="223">
        <f>IF(CB20=Punktsystem!$B$5,IF(AND(Punktsystem!$I$14&lt;&gt;"",'alle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E20" s="226">
        <f>IF(OR('alle Spiele'!CE20="",'alle Spiele'!CF20="",'alle Spiele'!$K20="x"),0,IF(AND('alle Spiele'!$H20='alle Spiele'!CE20,'alle Spiele'!$J20='alle Spiele'!CF20),Punktsystem!$B$5,IF(OR(AND('alle Spiele'!$H20-'alle Spiele'!$J20&lt;0,'alle Spiele'!CE20-'alle Spiele'!CF20&lt;0),AND('alle Spiele'!$H20-'alle Spiele'!$J20&gt;0,'alle Spiele'!CE20-'alle Spiele'!CF20&gt;0),AND('alle Spiele'!$H20-'alle Spiele'!$J20=0,'alle Spiele'!CE20-'alle Spiele'!CF20=0)),Punktsystem!$B$6,0)))</f>
        <v>0</v>
      </c>
      <c r="CF20" s="222">
        <f>IF(CE20=Punktsystem!$B$6,IF(AND(Punktsystem!$D$9&lt;&gt;"",'alle Spiele'!$H20-'alle Spiele'!$J20='alle Spiele'!CE20-'alle Spiele'!CF20,'alle Spiele'!$H20&lt;&gt;'alle Spiele'!$J20),Punktsystem!$B$9,0)+IF(AND(Punktsystem!$D$11&lt;&gt;"",OR('alle Spiele'!$H20='alle Spiele'!CE20,'alle Spiele'!$J20='alle Spiele'!CF20)),Punktsystem!$B$11,0)+IF(AND(Punktsystem!$D$10&lt;&gt;"",'alle Spiele'!$H20='alle Spiele'!$J20,'alle Spiele'!CE20='alle Spiele'!CF20,ABS('alle Spiele'!$H20-'alle Spiele'!CE20)=1),Punktsystem!$B$10,0),0)</f>
        <v>0</v>
      </c>
      <c r="CG20" s="223">
        <f>IF(CE20=Punktsystem!$B$5,IF(AND(Punktsystem!$I$14&lt;&gt;"",'alle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H20" s="226">
        <f>IF(OR('alle Spiele'!CH20="",'alle Spiele'!CI20="",'alle Spiele'!$K20="x"),0,IF(AND('alle Spiele'!$H20='alle Spiele'!CH20,'alle Spiele'!$J20='alle Spiele'!CI20),Punktsystem!$B$5,IF(OR(AND('alle Spiele'!$H20-'alle Spiele'!$J20&lt;0,'alle Spiele'!CH20-'alle Spiele'!CI20&lt;0),AND('alle Spiele'!$H20-'alle Spiele'!$J20&gt;0,'alle Spiele'!CH20-'alle Spiele'!CI20&gt;0),AND('alle Spiele'!$H20-'alle Spiele'!$J20=0,'alle Spiele'!CH20-'alle Spiele'!CI20=0)),Punktsystem!$B$6,0)))</f>
        <v>0</v>
      </c>
      <c r="CI20" s="222">
        <f>IF(CH20=Punktsystem!$B$6,IF(AND(Punktsystem!$D$9&lt;&gt;"",'alle Spiele'!$H20-'alle Spiele'!$J20='alle Spiele'!CH20-'alle Spiele'!CI20,'alle Spiele'!$H20&lt;&gt;'alle Spiele'!$J20),Punktsystem!$B$9,0)+IF(AND(Punktsystem!$D$11&lt;&gt;"",OR('alle Spiele'!$H20='alle Spiele'!CH20,'alle Spiele'!$J20='alle Spiele'!CI20)),Punktsystem!$B$11,0)+IF(AND(Punktsystem!$D$10&lt;&gt;"",'alle Spiele'!$H20='alle Spiele'!$J20,'alle Spiele'!CH20='alle Spiele'!CI20,ABS('alle Spiele'!$H20-'alle Spiele'!CH20)=1),Punktsystem!$B$10,0),0)</f>
        <v>0</v>
      </c>
      <c r="CJ20" s="223">
        <f>IF(CH20=Punktsystem!$B$5,IF(AND(Punktsystem!$I$14&lt;&gt;"",'alle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K20" s="226">
        <f>IF(OR('alle Spiele'!CK20="",'alle Spiele'!CL20="",'alle Spiele'!$K20="x"),0,IF(AND('alle Spiele'!$H20='alle Spiele'!CK20,'alle Spiele'!$J20='alle Spiele'!CL20),Punktsystem!$B$5,IF(OR(AND('alle Spiele'!$H20-'alle Spiele'!$J20&lt;0,'alle Spiele'!CK20-'alle Spiele'!CL20&lt;0),AND('alle Spiele'!$H20-'alle Spiele'!$J20&gt;0,'alle Spiele'!CK20-'alle Spiele'!CL20&gt;0),AND('alle Spiele'!$H20-'alle Spiele'!$J20=0,'alle Spiele'!CK20-'alle Spiele'!CL20=0)),Punktsystem!$B$6,0)))</f>
        <v>0</v>
      </c>
      <c r="CL20" s="222">
        <f>IF(CK20=Punktsystem!$B$6,IF(AND(Punktsystem!$D$9&lt;&gt;"",'alle Spiele'!$H20-'alle Spiele'!$J20='alle Spiele'!CK20-'alle Spiele'!CL20,'alle Spiele'!$H20&lt;&gt;'alle Spiele'!$J20),Punktsystem!$B$9,0)+IF(AND(Punktsystem!$D$11&lt;&gt;"",OR('alle Spiele'!$H20='alle Spiele'!CK20,'alle Spiele'!$J20='alle Spiele'!CL20)),Punktsystem!$B$11,0)+IF(AND(Punktsystem!$D$10&lt;&gt;"",'alle Spiele'!$H20='alle Spiele'!$J20,'alle Spiele'!CK20='alle Spiele'!CL20,ABS('alle Spiele'!$H20-'alle Spiele'!CK20)=1),Punktsystem!$B$10,0),0)</f>
        <v>0</v>
      </c>
      <c r="CM20" s="223">
        <f>IF(CK20=Punktsystem!$B$5,IF(AND(Punktsystem!$I$14&lt;&gt;"",'alle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N20" s="226">
        <f>IF(OR('alle Spiele'!CN20="",'alle Spiele'!CO20="",'alle Spiele'!$K20="x"),0,IF(AND('alle Spiele'!$H20='alle Spiele'!CN20,'alle Spiele'!$J20='alle Spiele'!CO20),Punktsystem!$B$5,IF(OR(AND('alle Spiele'!$H20-'alle Spiele'!$J20&lt;0,'alle Spiele'!CN20-'alle Spiele'!CO20&lt;0),AND('alle Spiele'!$H20-'alle Spiele'!$J20&gt;0,'alle Spiele'!CN20-'alle Spiele'!CO20&gt;0),AND('alle Spiele'!$H20-'alle Spiele'!$J20=0,'alle Spiele'!CN20-'alle Spiele'!CO20=0)),Punktsystem!$B$6,0)))</f>
        <v>0</v>
      </c>
      <c r="CO20" s="222">
        <f>IF(CN20=Punktsystem!$B$6,IF(AND(Punktsystem!$D$9&lt;&gt;"",'alle Spiele'!$H20-'alle Spiele'!$J20='alle Spiele'!CN20-'alle Spiele'!CO20,'alle Spiele'!$H20&lt;&gt;'alle Spiele'!$J20),Punktsystem!$B$9,0)+IF(AND(Punktsystem!$D$11&lt;&gt;"",OR('alle Spiele'!$H20='alle Spiele'!CN20,'alle Spiele'!$J20='alle Spiele'!CO20)),Punktsystem!$B$11,0)+IF(AND(Punktsystem!$D$10&lt;&gt;"",'alle Spiele'!$H20='alle Spiele'!$J20,'alle Spiele'!CN20='alle Spiele'!CO20,ABS('alle Spiele'!$H20-'alle Spiele'!CN20)=1),Punktsystem!$B$10,0),0)</f>
        <v>0</v>
      </c>
      <c r="CP20" s="223">
        <f>IF(CN20=Punktsystem!$B$5,IF(AND(Punktsystem!$I$14&lt;&gt;"",'alle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Q20" s="226">
        <f>IF(OR('alle Spiele'!CQ20="",'alle Spiele'!CR20="",'alle Spiele'!$K20="x"),0,IF(AND('alle Spiele'!$H20='alle Spiele'!CQ20,'alle Spiele'!$J20='alle Spiele'!CR20),Punktsystem!$B$5,IF(OR(AND('alle Spiele'!$H20-'alle Spiele'!$J20&lt;0,'alle Spiele'!CQ20-'alle Spiele'!CR20&lt;0),AND('alle Spiele'!$H20-'alle Spiele'!$J20&gt;0,'alle Spiele'!CQ20-'alle Spiele'!CR20&gt;0),AND('alle Spiele'!$H20-'alle Spiele'!$J20=0,'alle Spiele'!CQ20-'alle Spiele'!CR20=0)),Punktsystem!$B$6,0)))</f>
        <v>0</v>
      </c>
      <c r="CR20" s="222">
        <f>IF(CQ20=Punktsystem!$B$6,IF(AND(Punktsystem!$D$9&lt;&gt;"",'alle Spiele'!$H20-'alle Spiele'!$J20='alle Spiele'!CQ20-'alle Spiele'!CR20,'alle Spiele'!$H20&lt;&gt;'alle Spiele'!$J20),Punktsystem!$B$9,0)+IF(AND(Punktsystem!$D$11&lt;&gt;"",OR('alle Spiele'!$H20='alle Spiele'!CQ20,'alle Spiele'!$J20='alle Spiele'!CR20)),Punktsystem!$B$11,0)+IF(AND(Punktsystem!$D$10&lt;&gt;"",'alle Spiele'!$H20='alle Spiele'!$J20,'alle Spiele'!CQ20='alle Spiele'!CR20,ABS('alle Spiele'!$H20-'alle Spiele'!CQ20)=1),Punktsystem!$B$10,0),0)</f>
        <v>0</v>
      </c>
      <c r="CS20" s="223">
        <f>IF(CQ20=Punktsystem!$B$5,IF(AND(Punktsystem!$I$14&lt;&gt;"",'alle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T20" s="226">
        <f>IF(OR('alle Spiele'!CT20="",'alle Spiele'!CU20="",'alle Spiele'!$K20="x"),0,IF(AND('alle Spiele'!$H20='alle Spiele'!CT20,'alle Spiele'!$J20='alle Spiele'!CU20),Punktsystem!$B$5,IF(OR(AND('alle Spiele'!$H20-'alle Spiele'!$J20&lt;0,'alle Spiele'!CT20-'alle Spiele'!CU20&lt;0),AND('alle Spiele'!$H20-'alle Spiele'!$J20&gt;0,'alle Spiele'!CT20-'alle Spiele'!CU20&gt;0),AND('alle Spiele'!$H20-'alle Spiele'!$J20=0,'alle Spiele'!CT20-'alle Spiele'!CU20=0)),Punktsystem!$B$6,0)))</f>
        <v>0</v>
      </c>
      <c r="CU20" s="222">
        <f>IF(CT20=Punktsystem!$B$6,IF(AND(Punktsystem!$D$9&lt;&gt;"",'alle Spiele'!$H20-'alle Spiele'!$J20='alle Spiele'!CT20-'alle Spiele'!CU20,'alle Spiele'!$H20&lt;&gt;'alle Spiele'!$J20),Punktsystem!$B$9,0)+IF(AND(Punktsystem!$D$11&lt;&gt;"",OR('alle Spiele'!$H20='alle Spiele'!CT20,'alle Spiele'!$J20='alle Spiele'!CU20)),Punktsystem!$B$11,0)+IF(AND(Punktsystem!$D$10&lt;&gt;"",'alle Spiele'!$H20='alle Spiele'!$J20,'alle Spiele'!CT20='alle Spiele'!CU20,ABS('alle Spiele'!$H20-'alle Spiele'!CT20)=1),Punktsystem!$B$10,0),0)</f>
        <v>0</v>
      </c>
      <c r="CV20" s="223">
        <f>IF(CT20=Punktsystem!$B$5,IF(AND(Punktsystem!$I$14&lt;&gt;"",'alle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W20" s="226">
        <f>IF(OR('alle Spiele'!CW20="",'alle Spiele'!CX20="",'alle Spiele'!$K20="x"),0,IF(AND('alle Spiele'!$H20='alle Spiele'!CW20,'alle Spiele'!$J20='alle Spiele'!CX20),Punktsystem!$B$5,IF(OR(AND('alle Spiele'!$H20-'alle Spiele'!$J20&lt;0,'alle Spiele'!CW20-'alle Spiele'!CX20&lt;0),AND('alle Spiele'!$H20-'alle Spiele'!$J20&gt;0,'alle Spiele'!CW20-'alle Spiele'!CX20&gt;0),AND('alle Spiele'!$H20-'alle Spiele'!$J20=0,'alle Spiele'!CW20-'alle Spiele'!CX20=0)),Punktsystem!$B$6,0)))</f>
        <v>0</v>
      </c>
      <c r="CX20" s="222">
        <f>IF(CW20=Punktsystem!$B$6,IF(AND(Punktsystem!$D$9&lt;&gt;"",'alle Spiele'!$H20-'alle Spiele'!$J20='alle Spiele'!CW20-'alle Spiele'!CX20,'alle Spiele'!$H20&lt;&gt;'alle Spiele'!$J20),Punktsystem!$B$9,0)+IF(AND(Punktsystem!$D$11&lt;&gt;"",OR('alle Spiele'!$H20='alle Spiele'!CW20,'alle Spiele'!$J20='alle Spiele'!CX20)),Punktsystem!$B$11,0)+IF(AND(Punktsystem!$D$10&lt;&gt;"",'alle Spiele'!$H20='alle Spiele'!$J20,'alle Spiele'!CW20='alle Spiele'!CX20,ABS('alle Spiele'!$H20-'alle Spiele'!CW20)=1),Punktsystem!$B$10,0),0)</f>
        <v>0</v>
      </c>
      <c r="CY20" s="223">
        <f>IF(CW20=Punktsystem!$B$5,IF(AND(Punktsystem!$I$14&lt;&gt;"",'alle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Z20" s="226">
        <f>IF(OR('alle Spiele'!CZ20="",'alle Spiele'!DA20="",'alle Spiele'!$K20="x"),0,IF(AND('alle Spiele'!$H20='alle Spiele'!CZ20,'alle Spiele'!$J20='alle Spiele'!DA20),Punktsystem!$B$5,IF(OR(AND('alle Spiele'!$H20-'alle Spiele'!$J20&lt;0,'alle Spiele'!CZ20-'alle Spiele'!DA20&lt;0),AND('alle Spiele'!$H20-'alle Spiele'!$J20&gt;0,'alle Spiele'!CZ20-'alle Spiele'!DA20&gt;0),AND('alle Spiele'!$H20-'alle Spiele'!$J20=0,'alle Spiele'!CZ20-'alle Spiele'!DA20=0)),Punktsystem!$B$6,0)))</f>
        <v>0</v>
      </c>
      <c r="DA20" s="222">
        <f>IF(CZ20=Punktsystem!$B$6,IF(AND(Punktsystem!$D$9&lt;&gt;"",'alle Spiele'!$H20-'alle Spiele'!$J20='alle Spiele'!CZ20-'alle Spiele'!DA20,'alle Spiele'!$H20&lt;&gt;'alle Spiele'!$J20),Punktsystem!$B$9,0)+IF(AND(Punktsystem!$D$11&lt;&gt;"",OR('alle Spiele'!$H20='alle Spiele'!CZ20,'alle Spiele'!$J20='alle Spiele'!DA20)),Punktsystem!$B$11,0)+IF(AND(Punktsystem!$D$10&lt;&gt;"",'alle Spiele'!$H20='alle Spiele'!$J20,'alle Spiele'!CZ20='alle Spiele'!DA20,ABS('alle Spiele'!$H20-'alle Spiele'!CZ20)=1),Punktsystem!$B$10,0),0)</f>
        <v>0</v>
      </c>
      <c r="DB20" s="223">
        <f>IF(CZ20=Punktsystem!$B$5,IF(AND(Punktsystem!$I$14&lt;&gt;"",'alle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C20" s="226">
        <f>IF(OR('alle Spiele'!DC20="",'alle Spiele'!DD20="",'alle Spiele'!$K20="x"),0,IF(AND('alle Spiele'!$H20='alle Spiele'!DC20,'alle Spiele'!$J20='alle Spiele'!DD20),Punktsystem!$B$5,IF(OR(AND('alle Spiele'!$H20-'alle Spiele'!$J20&lt;0,'alle Spiele'!DC20-'alle Spiele'!DD20&lt;0),AND('alle Spiele'!$H20-'alle Spiele'!$J20&gt;0,'alle Spiele'!DC20-'alle Spiele'!DD20&gt;0),AND('alle Spiele'!$H20-'alle Spiele'!$J20=0,'alle Spiele'!DC20-'alle Spiele'!DD20=0)),Punktsystem!$B$6,0)))</f>
        <v>0</v>
      </c>
      <c r="DD20" s="222">
        <f>IF(DC20=Punktsystem!$B$6,IF(AND(Punktsystem!$D$9&lt;&gt;"",'alle Spiele'!$H20-'alle Spiele'!$J20='alle Spiele'!DC20-'alle Spiele'!DD20,'alle Spiele'!$H20&lt;&gt;'alle Spiele'!$J20),Punktsystem!$B$9,0)+IF(AND(Punktsystem!$D$11&lt;&gt;"",OR('alle Spiele'!$H20='alle Spiele'!DC20,'alle Spiele'!$J20='alle Spiele'!DD20)),Punktsystem!$B$11,0)+IF(AND(Punktsystem!$D$10&lt;&gt;"",'alle Spiele'!$H20='alle Spiele'!$J20,'alle Spiele'!DC20='alle Spiele'!DD20,ABS('alle Spiele'!$H20-'alle Spiele'!DC20)=1),Punktsystem!$B$10,0),0)</f>
        <v>0</v>
      </c>
      <c r="DE20" s="223">
        <f>IF(DC20=Punktsystem!$B$5,IF(AND(Punktsystem!$I$14&lt;&gt;"",'alle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F20" s="226">
        <f>IF(OR('alle Spiele'!DF20="",'alle Spiele'!DG20="",'alle Spiele'!$K20="x"),0,IF(AND('alle Spiele'!$H20='alle Spiele'!DF20,'alle Spiele'!$J20='alle Spiele'!DG20),Punktsystem!$B$5,IF(OR(AND('alle Spiele'!$H20-'alle Spiele'!$J20&lt;0,'alle Spiele'!DF20-'alle Spiele'!DG20&lt;0),AND('alle Spiele'!$H20-'alle Spiele'!$J20&gt;0,'alle Spiele'!DF20-'alle Spiele'!DG20&gt;0),AND('alle Spiele'!$H20-'alle Spiele'!$J20=0,'alle Spiele'!DF20-'alle Spiele'!DG20=0)),Punktsystem!$B$6,0)))</f>
        <v>0</v>
      </c>
      <c r="DG20" s="222">
        <f>IF(DF20=Punktsystem!$B$6,IF(AND(Punktsystem!$D$9&lt;&gt;"",'alle Spiele'!$H20-'alle Spiele'!$J20='alle Spiele'!DF20-'alle Spiele'!DG20,'alle Spiele'!$H20&lt;&gt;'alle Spiele'!$J20),Punktsystem!$B$9,0)+IF(AND(Punktsystem!$D$11&lt;&gt;"",OR('alle Spiele'!$H20='alle Spiele'!DF20,'alle Spiele'!$J20='alle Spiele'!DG20)),Punktsystem!$B$11,0)+IF(AND(Punktsystem!$D$10&lt;&gt;"",'alle Spiele'!$H20='alle Spiele'!$J20,'alle Spiele'!DF20='alle Spiele'!DG20,ABS('alle Spiele'!$H20-'alle Spiele'!DF20)=1),Punktsystem!$B$10,0),0)</f>
        <v>0</v>
      </c>
      <c r="DH20" s="223">
        <f>IF(DF20=Punktsystem!$B$5,IF(AND(Punktsystem!$I$14&lt;&gt;"",'alle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I20" s="226">
        <f>IF(OR('alle Spiele'!DI20="",'alle Spiele'!DJ20="",'alle Spiele'!$K20="x"),0,IF(AND('alle Spiele'!$H20='alle Spiele'!DI20,'alle Spiele'!$J20='alle Spiele'!DJ20),Punktsystem!$B$5,IF(OR(AND('alle Spiele'!$H20-'alle Spiele'!$J20&lt;0,'alle Spiele'!DI20-'alle Spiele'!DJ20&lt;0),AND('alle Spiele'!$H20-'alle Spiele'!$J20&gt;0,'alle Spiele'!DI20-'alle Spiele'!DJ20&gt;0),AND('alle Spiele'!$H20-'alle Spiele'!$J20=0,'alle Spiele'!DI20-'alle Spiele'!DJ20=0)),Punktsystem!$B$6,0)))</f>
        <v>0</v>
      </c>
      <c r="DJ20" s="222">
        <f>IF(DI20=Punktsystem!$B$6,IF(AND(Punktsystem!$D$9&lt;&gt;"",'alle Spiele'!$H20-'alle Spiele'!$J20='alle Spiele'!DI20-'alle Spiele'!DJ20,'alle Spiele'!$H20&lt;&gt;'alle Spiele'!$J20),Punktsystem!$B$9,0)+IF(AND(Punktsystem!$D$11&lt;&gt;"",OR('alle Spiele'!$H20='alle Spiele'!DI20,'alle Spiele'!$J20='alle Spiele'!DJ20)),Punktsystem!$B$11,0)+IF(AND(Punktsystem!$D$10&lt;&gt;"",'alle Spiele'!$H20='alle Spiele'!$J20,'alle Spiele'!DI20='alle Spiele'!DJ20,ABS('alle Spiele'!$H20-'alle Spiele'!DI20)=1),Punktsystem!$B$10,0),0)</f>
        <v>0</v>
      </c>
      <c r="DK20" s="223">
        <f>IF(DI20=Punktsystem!$B$5,IF(AND(Punktsystem!$I$14&lt;&gt;"",'alle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L20" s="226">
        <f>IF(OR('alle Spiele'!DL20="",'alle Spiele'!DM20="",'alle Spiele'!$K20="x"),0,IF(AND('alle Spiele'!$H20='alle Spiele'!DL20,'alle Spiele'!$J20='alle Spiele'!DM20),Punktsystem!$B$5,IF(OR(AND('alle Spiele'!$H20-'alle Spiele'!$J20&lt;0,'alle Spiele'!DL20-'alle Spiele'!DM20&lt;0),AND('alle Spiele'!$H20-'alle Spiele'!$J20&gt;0,'alle Spiele'!DL20-'alle Spiele'!DM20&gt;0),AND('alle Spiele'!$H20-'alle Spiele'!$J20=0,'alle Spiele'!DL20-'alle Spiele'!DM20=0)),Punktsystem!$B$6,0)))</f>
        <v>0</v>
      </c>
      <c r="DM20" s="222">
        <f>IF(DL20=Punktsystem!$B$6,IF(AND(Punktsystem!$D$9&lt;&gt;"",'alle Spiele'!$H20-'alle Spiele'!$J20='alle Spiele'!DL20-'alle Spiele'!DM20,'alle Spiele'!$H20&lt;&gt;'alle Spiele'!$J20),Punktsystem!$B$9,0)+IF(AND(Punktsystem!$D$11&lt;&gt;"",OR('alle Spiele'!$H20='alle Spiele'!DL20,'alle Spiele'!$J20='alle Spiele'!DM20)),Punktsystem!$B$11,0)+IF(AND(Punktsystem!$D$10&lt;&gt;"",'alle Spiele'!$H20='alle Spiele'!$J20,'alle Spiele'!DL20='alle Spiele'!DM20,ABS('alle Spiele'!$H20-'alle Spiele'!DL20)=1),Punktsystem!$B$10,0),0)</f>
        <v>0</v>
      </c>
      <c r="DN20" s="223">
        <f>IF(DL20=Punktsystem!$B$5,IF(AND(Punktsystem!$I$14&lt;&gt;"",'alle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O20" s="226">
        <f>IF(OR('alle Spiele'!DO20="",'alle Spiele'!DP20="",'alle Spiele'!$K20="x"),0,IF(AND('alle Spiele'!$H20='alle Spiele'!DO20,'alle Spiele'!$J20='alle Spiele'!DP20),Punktsystem!$B$5,IF(OR(AND('alle Spiele'!$H20-'alle Spiele'!$J20&lt;0,'alle Spiele'!DO20-'alle Spiele'!DP20&lt;0),AND('alle Spiele'!$H20-'alle Spiele'!$J20&gt;0,'alle Spiele'!DO20-'alle Spiele'!DP20&gt;0),AND('alle Spiele'!$H20-'alle Spiele'!$J20=0,'alle Spiele'!DO20-'alle Spiele'!DP20=0)),Punktsystem!$B$6,0)))</f>
        <v>0</v>
      </c>
      <c r="DP20" s="222">
        <f>IF(DO20=Punktsystem!$B$6,IF(AND(Punktsystem!$D$9&lt;&gt;"",'alle Spiele'!$H20-'alle Spiele'!$J20='alle Spiele'!DO20-'alle Spiele'!DP20,'alle Spiele'!$H20&lt;&gt;'alle Spiele'!$J20),Punktsystem!$B$9,0)+IF(AND(Punktsystem!$D$11&lt;&gt;"",OR('alle Spiele'!$H20='alle Spiele'!DO20,'alle Spiele'!$J20='alle Spiele'!DP20)),Punktsystem!$B$11,0)+IF(AND(Punktsystem!$D$10&lt;&gt;"",'alle Spiele'!$H20='alle Spiele'!$J20,'alle Spiele'!DO20='alle Spiele'!DP20,ABS('alle Spiele'!$H20-'alle Spiele'!DO20)=1),Punktsystem!$B$10,0),0)</f>
        <v>0</v>
      </c>
      <c r="DQ20" s="223">
        <f>IF(DO20=Punktsystem!$B$5,IF(AND(Punktsystem!$I$14&lt;&gt;"",'alle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R20" s="226">
        <f>IF(OR('alle Spiele'!DR20="",'alle Spiele'!DS20="",'alle Spiele'!$K20="x"),0,IF(AND('alle Spiele'!$H20='alle Spiele'!DR20,'alle Spiele'!$J20='alle Spiele'!DS20),Punktsystem!$B$5,IF(OR(AND('alle Spiele'!$H20-'alle Spiele'!$J20&lt;0,'alle Spiele'!DR20-'alle Spiele'!DS20&lt;0),AND('alle Spiele'!$H20-'alle Spiele'!$J20&gt;0,'alle Spiele'!DR20-'alle Spiele'!DS20&gt;0),AND('alle Spiele'!$H20-'alle Spiele'!$J20=0,'alle Spiele'!DR20-'alle Spiele'!DS20=0)),Punktsystem!$B$6,0)))</f>
        <v>0</v>
      </c>
      <c r="DS20" s="222">
        <f>IF(DR20=Punktsystem!$B$6,IF(AND(Punktsystem!$D$9&lt;&gt;"",'alle Spiele'!$H20-'alle Spiele'!$J20='alle Spiele'!DR20-'alle Spiele'!DS20,'alle Spiele'!$H20&lt;&gt;'alle Spiele'!$J20),Punktsystem!$B$9,0)+IF(AND(Punktsystem!$D$11&lt;&gt;"",OR('alle Spiele'!$H20='alle Spiele'!DR20,'alle Spiele'!$J20='alle Spiele'!DS20)),Punktsystem!$B$11,0)+IF(AND(Punktsystem!$D$10&lt;&gt;"",'alle Spiele'!$H20='alle Spiele'!$J20,'alle Spiele'!DR20='alle Spiele'!DS20,ABS('alle Spiele'!$H20-'alle Spiele'!DR20)=1),Punktsystem!$B$10,0),0)</f>
        <v>0</v>
      </c>
      <c r="DT20" s="223">
        <f>IF(DR20=Punktsystem!$B$5,IF(AND(Punktsystem!$I$14&lt;&gt;"",'alle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U20" s="226">
        <f>IF(OR('alle Spiele'!DU20="",'alle Spiele'!DV20="",'alle Spiele'!$K20="x"),0,IF(AND('alle Spiele'!$H20='alle Spiele'!DU20,'alle Spiele'!$J20='alle Spiele'!DV20),Punktsystem!$B$5,IF(OR(AND('alle Spiele'!$H20-'alle Spiele'!$J20&lt;0,'alle Spiele'!DU20-'alle Spiele'!DV20&lt;0),AND('alle Spiele'!$H20-'alle Spiele'!$J20&gt;0,'alle Spiele'!DU20-'alle Spiele'!DV20&gt;0),AND('alle Spiele'!$H20-'alle Spiele'!$J20=0,'alle Spiele'!DU20-'alle Spiele'!DV20=0)),Punktsystem!$B$6,0)))</f>
        <v>0</v>
      </c>
      <c r="DV20" s="222">
        <f>IF(DU20=Punktsystem!$B$6,IF(AND(Punktsystem!$D$9&lt;&gt;"",'alle Spiele'!$H20-'alle Spiele'!$J20='alle Spiele'!DU20-'alle Spiele'!DV20,'alle Spiele'!$H20&lt;&gt;'alle Spiele'!$J20),Punktsystem!$B$9,0)+IF(AND(Punktsystem!$D$11&lt;&gt;"",OR('alle Spiele'!$H20='alle Spiele'!DU20,'alle Spiele'!$J20='alle Spiele'!DV20)),Punktsystem!$B$11,0)+IF(AND(Punktsystem!$D$10&lt;&gt;"",'alle Spiele'!$H20='alle Spiele'!$J20,'alle Spiele'!DU20='alle Spiele'!DV20,ABS('alle Spiele'!$H20-'alle Spiele'!DU20)=1),Punktsystem!$B$10,0),0)</f>
        <v>0</v>
      </c>
      <c r="DW20" s="223">
        <f>IF(DU20=Punktsystem!$B$5,IF(AND(Punktsystem!$I$14&lt;&gt;"",'alle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X20" s="226">
        <f>IF(OR('alle Spiele'!DX20="",'alle Spiele'!DY20="",'alle Spiele'!$K20="x"),0,IF(AND('alle Spiele'!$H20='alle Spiele'!DX20,'alle Spiele'!$J20='alle Spiele'!DY20),Punktsystem!$B$5,IF(OR(AND('alle Spiele'!$H20-'alle Spiele'!$J20&lt;0,'alle Spiele'!DX20-'alle Spiele'!DY20&lt;0),AND('alle Spiele'!$H20-'alle Spiele'!$J20&gt;0,'alle Spiele'!DX20-'alle Spiele'!DY20&gt;0),AND('alle Spiele'!$H20-'alle Spiele'!$J20=0,'alle Spiele'!DX20-'alle Spiele'!DY20=0)),Punktsystem!$B$6,0)))</f>
        <v>0</v>
      </c>
      <c r="DY20" s="222">
        <f>IF(DX20=Punktsystem!$B$6,IF(AND(Punktsystem!$D$9&lt;&gt;"",'alle Spiele'!$H20-'alle Spiele'!$J20='alle Spiele'!DX20-'alle Spiele'!DY20,'alle Spiele'!$H20&lt;&gt;'alle Spiele'!$J20),Punktsystem!$B$9,0)+IF(AND(Punktsystem!$D$11&lt;&gt;"",OR('alle Spiele'!$H20='alle Spiele'!DX20,'alle Spiele'!$J20='alle Spiele'!DY20)),Punktsystem!$B$11,0)+IF(AND(Punktsystem!$D$10&lt;&gt;"",'alle Spiele'!$H20='alle Spiele'!$J20,'alle Spiele'!DX20='alle Spiele'!DY20,ABS('alle Spiele'!$H20-'alle Spiele'!DX20)=1),Punktsystem!$B$10,0),0)</f>
        <v>0</v>
      </c>
      <c r="DZ20" s="223">
        <f>IF(DX20=Punktsystem!$B$5,IF(AND(Punktsystem!$I$14&lt;&gt;"",'alle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A20" s="226">
        <f>IF(OR('alle Spiele'!EA20="",'alle Spiele'!EB20="",'alle Spiele'!$K20="x"),0,IF(AND('alle Spiele'!$H20='alle Spiele'!EA20,'alle Spiele'!$J20='alle Spiele'!EB20),Punktsystem!$B$5,IF(OR(AND('alle Spiele'!$H20-'alle Spiele'!$J20&lt;0,'alle Spiele'!EA20-'alle Spiele'!EB20&lt;0),AND('alle Spiele'!$H20-'alle Spiele'!$J20&gt;0,'alle Spiele'!EA20-'alle Spiele'!EB20&gt;0),AND('alle Spiele'!$H20-'alle Spiele'!$J20=0,'alle Spiele'!EA20-'alle Spiele'!EB20=0)),Punktsystem!$B$6,0)))</f>
        <v>0</v>
      </c>
      <c r="EB20" s="222">
        <f>IF(EA20=Punktsystem!$B$6,IF(AND(Punktsystem!$D$9&lt;&gt;"",'alle Spiele'!$H20-'alle Spiele'!$J20='alle Spiele'!EA20-'alle Spiele'!EB20,'alle Spiele'!$H20&lt;&gt;'alle Spiele'!$J20),Punktsystem!$B$9,0)+IF(AND(Punktsystem!$D$11&lt;&gt;"",OR('alle Spiele'!$H20='alle Spiele'!EA20,'alle Spiele'!$J20='alle Spiele'!EB20)),Punktsystem!$B$11,0)+IF(AND(Punktsystem!$D$10&lt;&gt;"",'alle Spiele'!$H20='alle Spiele'!$J20,'alle Spiele'!EA20='alle Spiele'!EB20,ABS('alle Spiele'!$H20-'alle Spiele'!EA20)=1),Punktsystem!$B$10,0),0)</f>
        <v>0</v>
      </c>
      <c r="EC20" s="223">
        <f>IF(EA20=Punktsystem!$B$5,IF(AND(Punktsystem!$I$14&lt;&gt;"",'alle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D20" s="226">
        <f>IF(OR('alle Spiele'!ED20="",'alle Spiele'!EE20="",'alle Spiele'!$K20="x"),0,IF(AND('alle Spiele'!$H20='alle Spiele'!ED20,'alle Spiele'!$J20='alle Spiele'!EE20),Punktsystem!$B$5,IF(OR(AND('alle Spiele'!$H20-'alle Spiele'!$J20&lt;0,'alle Spiele'!ED20-'alle Spiele'!EE20&lt;0),AND('alle Spiele'!$H20-'alle Spiele'!$J20&gt;0,'alle Spiele'!ED20-'alle Spiele'!EE20&gt;0),AND('alle Spiele'!$H20-'alle Spiele'!$J20=0,'alle Spiele'!ED20-'alle Spiele'!EE20=0)),Punktsystem!$B$6,0)))</f>
        <v>0</v>
      </c>
      <c r="EE20" s="222">
        <f>IF(ED20=Punktsystem!$B$6,IF(AND(Punktsystem!$D$9&lt;&gt;"",'alle Spiele'!$H20-'alle Spiele'!$J20='alle Spiele'!ED20-'alle Spiele'!EE20,'alle Spiele'!$H20&lt;&gt;'alle Spiele'!$J20),Punktsystem!$B$9,0)+IF(AND(Punktsystem!$D$11&lt;&gt;"",OR('alle Spiele'!$H20='alle Spiele'!ED20,'alle Spiele'!$J20='alle Spiele'!EE20)),Punktsystem!$B$11,0)+IF(AND(Punktsystem!$D$10&lt;&gt;"",'alle Spiele'!$H20='alle Spiele'!$J20,'alle Spiele'!ED20='alle Spiele'!EE20,ABS('alle Spiele'!$H20-'alle Spiele'!ED20)=1),Punktsystem!$B$10,0),0)</f>
        <v>0</v>
      </c>
      <c r="EF20" s="223">
        <f>IF(ED20=Punktsystem!$B$5,IF(AND(Punktsystem!$I$14&lt;&gt;"",'alle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G20" s="226">
        <f>IF(OR('alle Spiele'!EG20="",'alle Spiele'!EH20="",'alle Spiele'!$K20="x"),0,IF(AND('alle Spiele'!$H20='alle Spiele'!EG20,'alle Spiele'!$J20='alle Spiele'!EH20),Punktsystem!$B$5,IF(OR(AND('alle Spiele'!$H20-'alle Spiele'!$J20&lt;0,'alle Spiele'!EG20-'alle Spiele'!EH20&lt;0),AND('alle Spiele'!$H20-'alle Spiele'!$J20&gt;0,'alle Spiele'!EG20-'alle Spiele'!EH20&gt;0),AND('alle Spiele'!$H20-'alle Spiele'!$J20=0,'alle Spiele'!EG20-'alle Spiele'!EH20=0)),Punktsystem!$B$6,0)))</f>
        <v>0</v>
      </c>
      <c r="EH20" s="222">
        <f>IF(EG20=Punktsystem!$B$6,IF(AND(Punktsystem!$D$9&lt;&gt;"",'alle Spiele'!$H20-'alle Spiele'!$J20='alle Spiele'!EG20-'alle Spiele'!EH20,'alle Spiele'!$H20&lt;&gt;'alle Spiele'!$J20),Punktsystem!$B$9,0)+IF(AND(Punktsystem!$D$11&lt;&gt;"",OR('alle Spiele'!$H20='alle Spiele'!EG20,'alle Spiele'!$J20='alle Spiele'!EH20)),Punktsystem!$B$11,0)+IF(AND(Punktsystem!$D$10&lt;&gt;"",'alle Spiele'!$H20='alle Spiele'!$J20,'alle Spiele'!EG20='alle Spiele'!EH20,ABS('alle Spiele'!$H20-'alle Spiele'!EG20)=1),Punktsystem!$B$10,0),0)</f>
        <v>0</v>
      </c>
      <c r="EI20" s="223">
        <f>IF(EG20=Punktsystem!$B$5,IF(AND(Punktsystem!$I$14&lt;&gt;"",'alle Spiele'!$H20+'alle Spiele'!$J20&gt;Punktsystem!$D$14),('alle Spiele'!$H20+'alle Spiele'!$J20-Punktsystem!$D$14)*Punktsystem!$F$14,0)+IF(AND(Punktsystem!$I$15&lt;&gt;"",ABS('alle Spiele'!$H20-'alle Spiele'!$J20)&gt;Punktsystem!$D$15),(ABS('alle Spiele'!$H20-'alle Spiele'!$J20)-Punktsystem!$D$15)*Punktsystem!$F$15,0),0)</f>
        <v>0</v>
      </c>
    </row>
    <row r="21" spans="1:139">
      <c r="A21"/>
      <c r="B21"/>
      <c r="C21"/>
      <c r="D21"/>
      <c r="E21"/>
      <c r="F21"/>
      <c r="G21"/>
      <c r="H21"/>
      <c r="J21"/>
      <c r="K21"/>
      <c r="L21"/>
      <c r="M21"/>
      <c r="N21"/>
      <c r="O21"/>
      <c r="P21"/>
      <c r="Q21"/>
      <c r="T21" s="226">
        <f>IF(OR('alle Spiele'!T21="",'alle Spiele'!U21="",'alle Spiele'!$K21="x"),0,IF(AND('alle Spiele'!$H21='alle Spiele'!T21,'alle Spiele'!$J21='alle Spiele'!U21),Punktsystem!$B$5,IF(OR(AND('alle Spiele'!$H21-'alle Spiele'!$J21&lt;0,'alle Spiele'!T21-'alle Spiele'!U21&lt;0),AND('alle Spiele'!$H21-'alle Spiele'!$J21&gt;0,'alle Spiele'!T21-'alle Spiele'!U21&gt;0),AND('alle Spiele'!$H21-'alle Spiele'!$J21=0,'alle Spiele'!T21-'alle Spiele'!U21=0)),Punktsystem!$B$6,0)))</f>
        <v>0</v>
      </c>
      <c r="U21" s="222">
        <f>IF(T21=Punktsystem!$B$6,IF(AND(Punktsystem!$D$9&lt;&gt;"",'alle Spiele'!$H21-'alle Spiele'!$J21='alle Spiele'!T21-'alle Spiele'!U21,'alle Spiele'!$H21&lt;&gt;'alle Spiele'!$J21),Punktsystem!$B$9,0)+IF(AND(Punktsystem!$D$11&lt;&gt;"",OR('alle Spiele'!$H21='alle Spiele'!T21,'alle Spiele'!$J21='alle Spiele'!U21)),Punktsystem!$B$11,0)+IF(AND(Punktsystem!$D$10&lt;&gt;"",'alle Spiele'!$H21='alle Spiele'!$J21,'alle Spiele'!T21='alle Spiele'!U21,ABS('alle Spiele'!$H21-'alle Spiele'!T21)=1),Punktsystem!$B$10,0),0)</f>
        <v>0</v>
      </c>
      <c r="V21" s="223">
        <f>IF(T21=Punktsystem!$B$5,IF(AND(Punktsystem!$I$14&lt;&gt;"",'alle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W21" s="226">
        <f>IF(OR('alle Spiele'!W21="",'alle Spiele'!X21="",'alle Spiele'!$K21="x"),0,IF(AND('alle Spiele'!$H21='alle Spiele'!W21,'alle Spiele'!$J21='alle Spiele'!X21),Punktsystem!$B$5,IF(OR(AND('alle Spiele'!$H21-'alle Spiele'!$J21&lt;0,'alle Spiele'!W21-'alle Spiele'!X21&lt;0),AND('alle Spiele'!$H21-'alle Spiele'!$J21&gt;0,'alle Spiele'!W21-'alle Spiele'!X21&gt;0),AND('alle Spiele'!$H21-'alle Spiele'!$J21=0,'alle Spiele'!W21-'alle Spiele'!X21=0)),Punktsystem!$B$6,0)))</f>
        <v>0</v>
      </c>
      <c r="X21" s="222">
        <f>IF(W21=Punktsystem!$B$6,IF(AND(Punktsystem!$D$9&lt;&gt;"",'alle Spiele'!$H21-'alle Spiele'!$J21='alle Spiele'!W21-'alle Spiele'!X21,'alle Spiele'!$H21&lt;&gt;'alle Spiele'!$J21),Punktsystem!$B$9,0)+IF(AND(Punktsystem!$D$11&lt;&gt;"",OR('alle Spiele'!$H21='alle Spiele'!W21,'alle Spiele'!$J21='alle Spiele'!X21)),Punktsystem!$B$11,0)+IF(AND(Punktsystem!$D$10&lt;&gt;"",'alle Spiele'!$H21='alle Spiele'!$J21,'alle Spiele'!W21='alle Spiele'!X21,ABS('alle Spiele'!$H21-'alle Spiele'!W21)=1),Punktsystem!$B$10,0),0)</f>
        <v>0</v>
      </c>
      <c r="Y21" s="223">
        <f>IF(W21=Punktsystem!$B$5,IF(AND(Punktsystem!$I$14&lt;&gt;"",'alle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Z21" s="226">
        <f>IF(OR('alle Spiele'!Z21="",'alle Spiele'!AA21="",'alle Spiele'!$K21="x"),0,IF(AND('alle Spiele'!$H21='alle Spiele'!Z21,'alle Spiele'!$J21='alle Spiele'!AA21),Punktsystem!$B$5,IF(OR(AND('alle Spiele'!$H21-'alle Spiele'!$J21&lt;0,'alle Spiele'!Z21-'alle Spiele'!AA21&lt;0),AND('alle Spiele'!$H21-'alle Spiele'!$J21&gt;0,'alle Spiele'!Z21-'alle Spiele'!AA21&gt;0),AND('alle Spiele'!$H21-'alle Spiele'!$J21=0,'alle Spiele'!Z21-'alle Spiele'!AA21=0)),Punktsystem!$B$6,0)))</f>
        <v>0</v>
      </c>
      <c r="AA21" s="222">
        <f>IF(Z21=Punktsystem!$B$6,IF(AND(Punktsystem!$D$9&lt;&gt;"",'alle Spiele'!$H21-'alle Spiele'!$J21='alle Spiele'!Z21-'alle Spiele'!AA21,'alle Spiele'!$H21&lt;&gt;'alle Spiele'!$J21),Punktsystem!$B$9,0)+IF(AND(Punktsystem!$D$11&lt;&gt;"",OR('alle Spiele'!$H21='alle Spiele'!Z21,'alle Spiele'!$J21='alle Spiele'!AA21)),Punktsystem!$B$11,0)+IF(AND(Punktsystem!$D$10&lt;&gt;"",'alle Spiele'!$H21='alle Spiele'!$J21,'alle Spiele'!Z21='alle Spiele'!AA21,ABS('alle Spiele'!$H21-'alle Spiele'!Z21)=1),Punktsystem!$B$10,0),0)</f>
        <v>0</v>
      </c>
      <c r="AB21" s="223">
        <f>IF(Z21=Punktsystem!$B$5,IF(AND(Punktsystem!$I$14&lt;&gt;"",'alle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C21" s="226">
        <f>IF(OR('alle Spiele'!AC21="",'alle Spiele'!AD21="",'alle Spiele'!$K21="x"),0,IF(AND('alle Spiele'!$H21='alle Spiele'!AC21,'alle Spiele'!$J21='alle Spiele'!AD21),Punktsystem!$B$5,IF(OR(AND('alle Spiele'!$H21-'alle Spiele'!$J21&lt;0,'alle Spiele'!AC21-'alle Spiele'!AD21&lt;0),AND('alle Spiele'!$H21-'alle Spiele'!$J21&gt;0,'alle Spiele'!AC21-'alle Spiele'!AD21&gt;0),AND('alle Spiele'!$H21-'alle Spiele'!$J21=0,'alle Spiele'!AC21-'alle Spiele'!AD21=0)),Punktsystem!$B$6,0)))</f>
        <v>0</v>
      </c>
      <c r="AD21" s="222">
        <f>IF(AC21=Punktsystem!$B$6,IF(AND(Punktsystem!$D$9&lt;&gt;"",'alle Spiele'!$H21-'alle Spiele'!$J21='alle Spiele'!AC21-'alle Spiele'!AD21,'alle Spiele'!$H21&lt;&gt;'alle Spiele'!$J21),Punktsystem!$B$9,0)+IF(AND(Punktsystem!$D$11&lt;&gt;"",OR('alle Spiele'!$H21='alle Spiele'!AC21,'alle Spiele'!$J21='alle Spiele'!AD21)),Punktsystem!$B$11,0)+IF(AND(Punktsystem!$D$10&lt;&gt;"",'alle Spiele'!$H21='alle Spiele'!$J21,'alle Spiele'!AC21='alle Spiele'!AD21,ABS('alle Spiele'!$H21-'alle Spiele'!AC21)=1),Punktsystem!$B$10,0),0)</f>
        <v>0</v>
      </c>
      <c r="AE21" s="223">
        <f>IF(AC21=Punktsystem!$B$5,IF(AND(Punktsystem!$I$14&lt;&gt;"",'alle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F21" s="226">
        <f>IF(OR('alle Spiele'!AF21="",'alle Spiele'!AG21="",'alle Spiele'!$K21="x"),0,IF(AND('alle Spiele'!$H21='alle Spiele'!AF21,'alle Spiele'!$J21='alle Spiele'!AG21),Punktsystem!$B$5,IF(OR(AND('alle Spiele'!$H21-'alle Spiele'!$J21&lt;0,'alle Spiele'!AF21-'alle Spiele'!AG21&lt;0),AND('alle Spiele'!$H21-'alle Spiele'!$J21&gt;0,'alle Spiele'!AF21-'alle Spiele'!AG21&gt;0),AND('alle Spiele'!$H21-'alle Spiele'!$J21=0,'alle Spiele'!AF21-'alle Spiele'!AG21=0)),Punktsystem!$B$6,0)))</f>
        <v>0</v>
      </c>
      <c r="AG21" s="222">
        <f>IF(AF21=Punktsystem!$B$6,IF(AND(Punktsystem!$D$9&lt;&gt;"",'alle Spiele'!$H21-'alle Spiele'!$J21='alle Spiele'!AF21-'alle Spiele'!AG21,'alle Spiele'!$H21&lt;&gt;'alle Spiele'!$J21),Punktsystem!$B$9,0)+IF(AND(Punktsystem!$D$11&lt;&gt;"",OR('alle Spiele'!$H21='alle Spiele'!AF21,'alle Spiele'!$J21='alle Spiele'!AG21)),Punktsystem!$B$11,0)+IF(AND(Punktsystem!$D$10&lt;&gt;"",'alle Spiele'!$H21='alle Spiele'!$J21,'alle Spiele'!AF21='alle Spiele'!AG21,ABS('alle Spiele'!$H21-'alle Spiele'!AF21)=1),Punktsystem!$B$10,0),0)</f>
        <v>0</v>
      </c>
      <c r="AH21" s="223">
        <f>IF(AF21=Punktsystem!$B$5,IF(AND(Punktsystem!$I$14&lt;&gt;"",'alle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I21" s="226">
        <f>IF(OR('alle Spiele'!AI21="",'alle Spiele'!AJ21="",'alle Spiele'!$K21="x"),0,IF(AND('alle Spiele'!$H21='alle Spiele'!AI21,'alle Spiele'!$J21='alle Spiele'!AJ21),Punktsystem!$B$5,IF(OR(AND('alle Spiele'!$H21-'alle Spiele'!$J21&lt;0,'alle Spiele'!AI21-'alle Spiele'!AJ21&lt;0),AND('alle Spiele'!$H21-'alle Spiele'!$J21&gt;0,'alle Spiele'!AI21-'alle Spiele'!AJ21&gt;0),AND('alle Spiele'!$H21-'alle Spiele'!$J21=0,'alle Spiele'!AI21-'alle Spiele'!AJ21=0)),Punktsystem!$B$6,0)))</f>
        <v>0</v>
      </c>
      <c r="AJ21" s="222">
        <f>IF(AI21=Punktsystem!$B$6,IF(AND(Punktsystem!$D$9&lt;&gt;"",'alle Spiele'!$H21-'alle Spiele'!$J21='alle Spiele'!AI21-'alle Spiele'!AJ21,'alle Spiele'!$H21&lt;&gt;'alle Spiele'!$J21),Punktsystem!$B$9,0)+IF(AND(Punktsystem!$D$11&lt;&gt;"",OR('alle Spiele'!$H21='alle Spiele'!AI21,'alle Spiele'!$J21='alle Spiele'!AJ21)),Punktsystem!$B$11,0)+IF(AND(Punktsystem!$D$10&lt;&gt;"",'alle Spiele'!$H21='alle Spiele'!$J21,'alle Spiele'!AI21='alle Spiele'!AJ21,ABS('alle Spiele'!$H21-'alle Spiele'!AI21)=1),Punktsystem!$B$10,0),0)</f>
        <v>0</v>
      </c>
      <c r="AK21" s="223">
        <f>IF(AI21=Punktsystem!$B$5,IF(AND(Punktsystem!$I$14&lt;&gt;"",'alle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L21" s="226">
        <f>IF(OR('alle Spiele'!AL21="",'alle Spiele'!AM21="",'alle Spiele'!$K21="x"),0,IF(AND('alle Spiele'!$H21='alle Spiele'!AL21,'alle Spiele'!$J21='alle Spiele'!AM21),Punktsystem!$B$5,IF(OR(AND('alle Spiele'!$H21-'alle Spiele'!$J21&lt;0,'alle Spiele'!AL21-'alle Spiele'!AM21&lt;0),AND('alle Spiele'!$H21-'alle Spiele'!$J21&gt;0,'alle Spiele'!AL21-'alle Spiele'!AM21&gt;0),AND('alle Spiele'!$H21-'alle Spiele'!$J21=0,'alle Spiele'!AL21-'alle Spiele'!AM21=0)),Punktsystem!$B$6,0)))</f>
        <v>0</v>
      </c>
      <c r="AM21" s="222">
        <f>IF(AL21=Punktsystem!$B$6,IF(AND(Punktsystem!$D$9&lt;&gt;"",'alle Spiele'!$H21-'alle Spiele'!$J21='alle Spiele'!AL21-'alle Spiele'!AM21,'alle Spiele'!$H21&lt;&gt;'alle Spiele'!$J21),Punktsystem!$B$9,0)+IF(AND(Punktsystem!$D$11&lt;&gt;"",OR('alle Spiele'!$H21='alle Spiele'!AL21,'alle Spiele'!$J21='alle Spiele'!AM21)),Punktsystem!$B$11,0)+IF(AND(Punktsystem!$D$10&lt;&gt;"",'alle Spiele'!$H21='alle Spiele'!$J21,'alle Spiele'!AL21='alle Spiele'!AM21,ABS('alle Spiele'!$H21-'alle Spiele'!AL21)=1),Punktsystem!$B$10,0),0)</f>
        <v>0</v>
      </c>
      <c r="AN21" s="223">
        <f>IF(AL21=Punktsystem!$B$5,IF(AND(Punktsystem!$I$14&lt;&gt;"",'alle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O21" s="226">
        <f>IF(OR('alle Spiele'!AO21="",'alle Spiele'!AP21="",'alle Spiele'!$K21="x"),0,IF(AND('alle Spiele'!$H21='alle Spiele'!AO21,'alle Spiele'!$J21='alle Spiele'!AP21),Punktsystem!$B$5,IF(OR(AND('alle Spiele'!$H21-'alle Spiele'!$J21&lt;0,'alle Spiele'!AO21-'alle Spiele'!AP21&lt;0),AND('alle Spiele'!$H21-'alle Spiele'!$J21&gt;0,'alle Spiele'!AO21-'alle Spiele'!AP21&gt;0),AND('alle Spiele'!$H21-'alle Spiele'!$J21=0,'alle Spiele'!AO21-'alle Spiele'!AP21=0)),Punktsystem!$B$6,0)))</f>
        <v>0</v>
      </c>
      <c r="AP21" s="222">
        <f>IF(AO21=Punktsystem!$B$6,IF(AND(Punktsystem!$D$9&lt;&gt;"",'alle Spiele'!$H21-'alle Spiele'!$J21='alle Spiele'!AO21-'alle Spiele'!AP21,'alle Spiele'!$H21&lt;&gt;'alle Spiele'!$J21),Punktsystem!$B$9,0)+IF(AND(Punktsystem!$D$11&lt;&gt;"",OR('alle Spiele'!$H21='alle Spiele'!AO21,'alle Spiele'!$J21='alle Spiele'!AP21)),Punktsystem!$B$11,0)+IF(AND(Punktsystem!$D$10&lt;&gt;"",'alle Spiele'!$H21='alle Spiele'!$J21,'alle Spiele'!AO21='alle Spiele'!AP21,ABS('alle Spiele'!$H21-'alle Spiele'!AO21)=1),Punktsystem!$B$10,0),0)</f>
        <v>0</v>
      </c>
      <c r="AQ21" s="223">
        <f>IF(AO21=Punktsystem!$B$5,IF(AND(Punktsystem!$I$14&lt;&gt;"",'alle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R21" s="226">
        <f>IF(OR('alle Spiele'!AR21="",'alle Spiele'!AS21="",'alle Spiele'!$K21="x"),0,IF(AND('alle Spiele'!$H21='alle Spiele'!AR21,'alle Spiele'!$J21='alle Spiele'!AS21),Punktsystem!$B$5,IF(OR(AND('alle Spiele'!$H21-'alle Spiele'!$J21&lt;0,'alle Spiele'!AR21-'alle Spiele'!AS21&lt;0),AND('alle Spiele'!$H21-'alle Spiele'!$J21&gt;0,'alle Spiele'!AR21-'alle Spiele'!AS21&gt;0),AND('alle Spiele'!$H21-'alle Spiele'!$J21=0,'alle Spiele'!AR21-'alle Spiele'!AS21=0)),Punktsystem!$B$6,0)))</f>
        <v>0</v>
      </c>
      <c r="AS21" s="222">
        <f>IF(AR21=Punktsystem!$B$6,IF(AND(Punktsystem!$D$9&lt;&gt;"",'alle Spiele'!$H21-'alle Spiele'!$J21='alle Spiele'!AR21-'alle Spiele'!AS21,'alle Spiele'!$H21&lt;&gt;'alle Spiele'!$J21),Punktsystem!$B$9,0)+IF(AND(Punktsystem!$D$11&lt;&gt;"",OR('alle Spiele'!$H21='alle Spiele'!AR21,'alle Spiele'!$J21='alle Spiele'!AS21)),Punktsystem!$B$11,0)+IF(AND(Punktsystem!$D$10&lt;&gt;"",'alle Spiele'!$H21='alle Spiele'!$J21,'alle Spiele'!AR21='alle Spiele'!AS21,ABS('alle Spiele'!$H21-'alle Spiele'!AR21)=1),Punktsystem!$B$10,0),0)</f>
        <v>0</v>
      </c>
      <c r="AT21" s="223">
        <f>IF(AR21=Punktsystem!$B$5,IF(AND(Punktsystem!$I$14&lt;&gt;"",'alle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U21" s="226">
        <f>IF(OR('alle Spiele'!AU21="",'alle Spiele'!AV21="",'alle Spiele'!$K21="x"),0,IF(AND('alle Spiele'!$H21='alle Spiele'!AU21,'alle Spiele'!$J21='alle Spiele'!AV21),Punktsystem!$B$5,IF(OR(AND('alle Spiele'!$H21-'alle Spiele'!$J21&lt;0,'alle Spiele'!AU21-'alle Spiele'!AV21&lt;0),AND('alle Spiele'!$H21-'alle Spiele'!$J21&gt;0,'alle Spiele'!AU21-'alle Spiele'!AV21&gt;0),AND('alle Spiele'!$H21-'alle Spiele'!$J21=0,'alle Spiele'!AU21-'alle Spiele'!AV21=0)),Punktsystem!$B$6,0)))</f>
        <v>0</v>
      </c>
      <c r="AV21" s="222">
        <f>IF(AU21=Punktsystem!$B$6,IF(AND(Punktsystem!$D$9&lt;&gt;"",'alle Spiele'!$H21-'alle Spiele'!$J21='alle Spiele'!AU21-'alle Spiele'!AV21,'alle Spiele'!$H21&lt;&gt;'alle Spiele'!$J21),Punktsystem!$B$9,0)+IF(AND(Punktsystem!$D$11&lt;&gt;"",OR('alle Spiele'!$H21='alle Spiele'!AU21,'alle Spiele'!$J21='alle Spiele'!AV21)),Punktsystem!$B$11,0)+IF(AND(Punktsystem!$D$10&lt;&gt;"",'alle Spiele'!$H21='alle Spiele'!$J21,'alle Spiele'!AU21='alle Spiele'!AV21,ABS('alle Spiele'!$H21-'alle Spiele'!AU21)=1),Punktsystem!$B$10,0),0)</f>
        <v>0</v>
      </c>
      <c r="AW21" s="223">
        <f>IF(AU21=Punktsystem!$B$5,IF(AND(Punktsystem!$I$14&lt;&gt;"",'alle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X21" s="226">
        <f>IF(OR('alle Spiele'!AX21="",'alle Spiele'!AY21="",'alle Spiele'!$K21="x"),0,IF(AND('alle Spiele'!$H21='alle Spiele'!AX21,'alle Spiele'!$J21='alle Spiele'!AY21),Punktsystem!$B$5,IF(OR(AND('alle Spiele'!$H21-'alle Spiele'!$J21&lt;0,'alle Spiele'!AX21-'alle Spiele'!AY21&lt;0),AND('alle Spiele'!$H21-'alle Spiele'!$J21&gt;0,'alle Spiele'!AX21-'alle Spiele'!AY21&gt;0),AND('alle Spiele'!$H21-'alle Spiele'!$J21=0,'alle Spiele'!AX21-'alle Spiele'!AY21=0)),Punktsystem!$B$6,0)))</f>
        <v>0</v>
      </c>
      <c r="AY21" s="222">
        <f>IF(AX21=Punktsystem!$B$6,IF(AND(Punktsystem!$D$9&lt;&gt;"",'alle Spiele'!$H21-'alle Spiele'!$J21='alle Spiele'!AX21-'alle Spiele'!AY21,'alle Spiele'!$H21&lt;&gt;'alle Spiele'!$J21),Punktsystem!$B$9,0)+IF(AND(Punktsystem!$D$11&lt;&gt;"",OR('alle Spiele'!$H21='alle Spiele'!AX21,'alle Spiele'!$J21='alle Spiele'!AY21)),Punktsystem!$B$11,0)+IF(AND(Punktsystem!$D$10&lt;&gt;"",'alle Spiele'!$H21='alle Spiele'!$J21,'alle Spiele'!AX21='alle Spiele'!AY21,ABS('alle Spiele'!$H21-'alle Spiele'!AX21)=1),Punktsystem!$B$10,0),0)</f>
        <v>0</v>
      </c>
      <c r="AZ21" s="223">
        <f>IF(AX21=Punktsystem!$B$5,IF(AND(Punktsystem!$I$14&lt;&gt;"",'alle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A21" s="226">
        <f>IF(OR('alle Spiele'!BA21="",'alle Spiele'!BB21="",'alle Spiele'!$K21="x"),0,IF(AND('alle Spiele'!$H21='alle Spiele'!BA21,'alle Spiele'!$J21='alle Spiele'!BB21),Punktsystem!$B$5,IF(OR(AND('alle Spiele'!$H21-'alle Spiele'!$J21&lt;0,'alle Spiele'!BA21-'alle Spiele'!BB21&lt;0),AND('alle Spiele'!$H21-'alle Spiele'!$J21&gt;0,'alle Spiele'!BA21-'alle Spiele'!BB21&gt;0),AND('alle Spiele'!$H21-'alle Spiele'!$J21=0,'alle Spiele'!BA21-'alle Spiele'!BB21=0)),Punktsystem!$B$6,0)))</f>
        <v>0</v>
      </c>
      <c r="BB21" s="222">
        <f>IF(BA21=Punktsystem!$B$6,IF(AND(Punktsystem!$D$9&lt;&gt;"",'alle Spiele'!$H21-'alle Spiele'!$J21='alle Spiele'!BA21-'alle Spiele'!BB21,'alle Spiele'!$H21&lt;&gt;'alle Spiele'!$J21),Punktsystem!$B$9,0)+IF(AND(Punktsystem!$D$11&lt;&gt;"",OR('alle Spiele'!$H21='alle Spiele'!BA21,'alle Spiele'!$J21='alle Spiele'!BB21)),Punktsystem!$B$11,0)+IF(AND(Punktsystem!$D$10&lt;&gt;"",'alle Spiele'!$H21='alle Spiele'!$J21,'alle Spiele'!BA21='alle Spiele'!BB21,ABS('alle Spiele'!$H21-'alle Spiele'!BA21)=1),Punktsystem!$B$10,0),0)</f>
        <v>0</v>
      </c>
      <c r="BC21" s="223">
        <f>IF(BA21=Punktsystem!$B$5,IF(AND(Punktsystem!$I$14&lt;&gt;"",'alle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D21" s="226">
        <f>IF(OR('alle Spiele'!BD21="",'alle Spiele'!BE21="",'alle Spiele'!$K21="x"),0,IF(AND('alle Spiele'!$H21='alle Spiele'!BD21,'alle Spiele'!$J21='alle Spiele'!BE21),Punktsystem!$B$5,IF(OR(AND('alle Spiele'!$H21-'alle Spiele'!$J21&lt;0,'alle Spiele'!BD21-'alle Spiele'!BE21&lt;0),AND('alle Spiele'!$H21-'alle Spiele'!$J21&gt;0,'alle Spiele'!BD21-'alle Spiele'!BE21&gt;0),AND('alle Spiele'!$H21-'alle Spiele'!$J21=0,'alle Spiele'!BD21-'alle Spiele'!BE21=0)),Punktsystem!$B$6,0)))</f>
        <v>0</v>
      </c>
      <c r="BE21" s="222">
        <f>IF(BD21=Punktsystem!$B$6,IF(AND(Punktsystem!$D$9&lt;&gt;"",'alle Spiele'!$H21-'alle Spiele'!$J21='alle Spiele'!BD21-'alle Spiele'!BE21,'alle Spiele'!$H21&lt;&gt;'alle Spiele'!$J21),Punktsystem!$B$9,0)+IF(AND(Punktsystem!$D$11&lt;&gt;"",OR('alle Spiele'!$H21='alle Spiele'!BD21,'alle Spiele'!$J21='alle Spiele'!BE21)),Punktsystem!$B$11,0)+IF(AND(Punktsystem!$D$10&lt;&gt;"",'alle Spiele'!$H21='alle Spiele'!$J21,'alle Spiele'!BD21='alle Spiele'!BE21,ABS('alle Spiele'!$H21-'alle Spiele'!BD21)=1),Punktsystem!$B$10,0),0)</f>
        <v>0</v>
      </c>
      <c r="BF21" s="223">
        <f>IF(BD21=Punktsystem!$B$5,IF(AND(Punktsystem!$I$14&lt;&gt;"",'alle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G21" s="226">
        <f>IF(OR('alle Spiele'!BG21="",'alle Spiele'!BH21="",'alle Spiele'!$K21="x"),0,IF(AND('alle Spiele'!$H21='alle Spiele'!BG21,'alle Spiele'!$J21='alle Spiele'!BH21),Punktsystem!$B$5,IF(OR(AND('alle Spiele'!$H21-'alle Spiele'!$J21&lt;0,'alle Spiele'!BG21-'alle Spiele'!BH21&lt;0),AND('alle Spiele'!$H21-'alle Spiele'!$J21&gt;0,'alle Spiele'!BG21-'alle Spiele'!BH21&gt;0),AND('alle Spiele'!$H21-'alle Spiele'!$J21=0,'alle Spiele'!BG21-'alle Spiele'!BH21=0)),Punktsystem!$B$6,0)))</f>
        <v>0</v>
      </c>
      <c r="BH21" s="222">
        <f>IF(BG21=Punktsystem!$B$6,IF(AND(Punktsystem!$D$9&lt;&gt;"",'alle Spiele'!$H21-'alle Spiele'!$J21='alle Spiele'!BG21-'alle Spiele'!BH21,'alle Spiele'!$H21&lt;&gt;'alle Spiele'!$J21),Punktsystem!$B$9,0)+IF(AND(Punktsystem!$D$11&lt;&gt;"",OR('alle Spiele'!$H21='alle Spiele'!BG21,'alle Spiele'!$J21='alle Spiele'!BH21)),Punktsystem!$B$11,0)+IF(AND(Punktsystem!$D$10&lt;&gt;"",'alle Spiele'!$H21='alle Spiele'!$J21,'alle Spiele'!BG21='alle Spiele'!BH21,ABS('alle Spiele'!$H21-'alle Spiele'!BG21)=1),Punktsystem!$B$10,0),0)</f>
        <v>0</v>
      </c>
      <c r="BI21" s="223">
        <f>IF(BG21=Punktsystem!$B$5,IF(AND(Punktsystem!$I$14&lt;&gt;"",'alle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J21" s="226">
        <f>IF(OR('alle Spiele'!BJ21="",'alle Spiele'!BK21="",'alle Spiele'!$K21="x"),0,IF(AND('alle Spiele'!$H21='alle Spiele'!BJ21,'alle Spiele'!$J21='alle Spiele'!BK21),Punktsystem!$B$5,IF(OR(AND('alle Spiele'!$H21-'alle Spiele'!$J21&lt;0,'alle Spiele'!BJ21-'alle Spiele'!BK21&lt;0),AND('alle Spiele'!$H21-'alle Spiele'!$J21&gt;0,'alle Spiele'!BJ21-'alle Spiele'!BK21&gt;0),AND('alle Spiele'!$H21-'alle Spiele'!$J21=0,'alle Spiele'!BJ21-'alle Spiele'!BK21=0)),Punktsystem!$B$6,0)))</f>
        <v>0</v>
      </c>
      <c r="BK21" s="222">
        <f>IF(BJ21=Punktsystem!$B$6,IF(AND(Punktsystem!$D$9&lt;&gt;"",'alle Spiele'!$H21-'alle Spiele'!$J21='alle Spiele'!BJ21-'alle Spiele'!BK21,'alle Spiele'!$H21&lt;&gt;'alle Spiele'!$J21),Punktsystem!$B$9,0)+IF(AND(Punktsystem!$D$11&lt;&gt;"",OR('alle Spiele'!$H21='alle Spiele'!BJ21,'alle Spiele'!$J21='alle Spiele'!BK21)),Punktsystem!$B$11,0)+IF(AND(Punktsystem!$D$10&lt;&gt;"",'alle Spiele'!$H21='alle Spiele'!$J21,'alle Spiele'!BJ21='alle Spiele'!BK21,ABS('alle Spiele'!$H21-'alle Spiele'!BJ21)=1),Punktsystem!$B$10,0),0)</f>
        <v>0</v>
      </c>
      <c r="BL21" s="223">
        <f>IF(BJ21=Punktsystem!$B$5,IF(AND(Punktsystem!$I$14&lt;&gt;"",'alle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M21" s="226">
        <f>IF(OR('alle Spiele'!BM21="",'alle Spiele'!BN21="",'alle Spiele'!$K21="x"),0,IF(AND('alle Spiele'!$H21='alle Spiele'!BM21,'alle Spiele'!$J21='alle Spiele'!BN21),Punktsystem!$B$5,IF(OR(AND('alle Spiele'!$H21-'alle Spiele'!$J21&lt;0,'alle Spiele'!BM21-'alle Spiele'!BN21&lt;0),AND('alle Spiele'!$H21-'alle Spiele'!$J21&gt;0,'alle Spiele'!BM21-'alle Spiele'!BN21&gt;0),AND('alle Spiele'!$H21-'alle Spiele'!$J21=0,'alle Spiele'!BM21-'alle Spiele'!BN21=0)),Punktsystem!$B$6,0)))</f>
        <v>0</v>
      </c>
      <c r="BN21" s="222">
        <f>IF(BM21=Punktsystem!$B$6,IF(AND(Punktsystem!$D$9&lt;&gt;"",'alle Spiele'!$H21-'alle Spiele'!$J21='alle Spiele'!BM21-'alle Spiele'!BN21,'alle Spiele'!$H21&lt;&gt;'alle Spiele'!$J21),Punktsystem!$B$9,0)+IF(AND(Punktsystem!$D$11&lt;&gt;"",OR('alle Spiele'!$H21='alle Spiele'!BM21,'alle Spiele'!$J21='alle Spiele'!BN21)),Punktsystem!$B$11,0)+IF(AND(Punktsystem!$D$10&lt;&gt;"",'alle Spiele'!$H21='alle Spiele'!$J21,'alle Spiele'!BM21='alle Spiele'!BN21,ABS('alle Spiele'!$H21-'alle Spiele'!BM21)=1),Punktsystem!$B$10,0),0)</f>
        <v>0</v>
      </c>
      <c r="BO21" s="223">
        <f>IF(BM21=Punktsystem!$B$5,IF(AND(Punktsystem!$I$14&lt;&gt;"",'alle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P21" s="226">
        <f>IF(OR('alle Spiele'!BP21="",'alle Spiele'!BQ21="",'alle Spiele'!$K21="x"),0,IF(AND('alle Spiele'!$H21='alle Spiele'!BP21,'alle Spiele'!$J21='alle Spiele'!BQ21),Punktsystem!$B$5,IF(OR(AND('alle Spiele'!$H21-'alle Spiele'!$J21&lt;0,'alle Spiele'!BP21-'alle Spiele'!BQ21&lt;0),AND('alle Spiele'!$H21-'alle Spiele'!$J21&gt;0,'alle Spiele'!BP21-'alle Spiele'!BQ21&gt;0),AND('alle Spiele'!$H21-'alle Spiele'!$J21=0,'alle Spiele'!BP21-'alle Spiele'!BQ21=0)),Punktsystem!$B$6,0)))</f>
        <v>0</v>
      </c>
      <c r="BQ21" s="222">
        <f>IF(BP21=Punktsystem!$B$6,IF(AND(Punktsystem!$D$9&lt;&gt;"",'alle Spiele'!$H21-'alle Spiele'!$J21='alle Spiele'!BP21-'alle Spiele'!BQ21,'alle Spiele'!$H21&lt;&gt;'alle Spiele'!$J21),Punktsystem!$B$9,0)+IF(AND(Punktsystem!$D$11&lt;&gt;"",OR('alle Spiele'!$H21='alle Spiele'!BP21,'alle Spiele'!$J21='alle Spiele'!BQ21)),Punktsystem!$B$11,0)+IF(AND(Punktsystem!$D$10&lt;&gt;"",'alle Spiele'!$H21='alle Spiele'!$J21,'alle Spiele'!BP21='alle Spiele'!BQ21,ABS('alle Spiele'!$H21-'alle Spiele'!BP21)=1),Punktsystem!$B$10,0),0)</f>
        <v>0</v>
      </c>
      <c r="BR21" s="223">
        <f>IF(BP21=Punktsystem!$B$5,IF(AND(Punktsystem!$I$14&lt;&gt;"",'alle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S21" s="226">
        <f>IF(OR('alle Spiele'!BS21="",'alle Spiele'!BT21="",'alle Spiele'!$K21="x"),0,IF(AND('alle Spiele'!$H21='alle Spiele'!BS21,'alle Spiele'!$J21='alle Spiele'!BT21),Punktsystem!$B$5,IF(OR(AND('alle Spiele'!$H21-'alle Spiele'!$J21&lt;0,'alle Spiele'!BS21-'alle Spiele'!BT21&lt;0),AND('alle Spiele'!$H21-'alle Spiele'!$J21&gt;0,'alle Spiele'!BS21-'alle Spiele'!BT21&gt;0),AND('alle Spiele'!$H21-'alle Spiele'!$J21=0,'alle Spiele'!BS21-'alle Spiele'!BT21=0)),Punktsystem!$B$6,0)))</f>
        <v>0</v>
      </c>
      <c r="BT21" s="222">
        <f>IF(BS21=Punktsystem!$B$6,IF(AND(Punktsystem!$D$9&lt;&gt;"",'alle Spiele'!$H21-'alle Spiele'!$J21='alle Spiele'!BS21-'alle Spiele'!BT21,'alle Spiele'!$H21&lt;&gt;'alle Spiele'!$J21),Punktsystem!$B$9,0)+IF(AND(Punktsystem!$D$11&lt;&gt;"",OR('alle Spiele'!$H21='alle Spiele'!BS21,'alle Spiele'!$J21='alle Spiele'!BT21)),Punktsystem!$B$11,0)+IF(AND(Punktsystem!$D$10&lt;&gt;"",'alle Spiele'!$H21='alle Spiele'!$J21,'alle Spiele'!BS21='alle Spiele'!BT21,ABS('alle Spiele'!$H21-'alle Spiele'!BS21)=1),Punktsystem!$B$10,0),0)</f>
        <v>0</v>
      </c>
      <c r="BU21" s="223">
        <f>IF(BS21=Punktsystem!$B$5,IF(AND(Punktsystem!$I$14&lt;&gt;"",'alle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V21" s="226">
        <f>IF(OR('alle Spiele'!BV21="",'alle Spiele'!BW21="",'alle Spiele'!$K21="x"),0,IF(AND('alle Spiele'!$H21='alle Spiele'!BV21,'alle Spiele'!$J21='alle Spiele'!BW21),Punktsystem!$B$5,IF(OR(AND('alle Spiele'!$H21-'alle Spiele'!$J21&lt;0,'alle Spiele'!BV21-'alle Spiele'!BW21&lt;0),AND('alle Spiele'!$H21-'alle Spiele'!$J21&gt;0,'alle Spiele'!BV21-'alle Spiele'!BW21&gt;0),AND('alle Spiele'!$H21-'alle Spiele'!$J21=0,'alle Spiele'!BV21-'alle Spiele'!BW21=0)),Punktsystem!$B$6,0)))</f>
        <v>0</v>
      </c>
      <c r="BW21" s="222">
        <f>IF(BV21=Punktsystem!$B$6,IF(AND(Punktsystem!$D$9&lt;&gt;"",'alle Spiele'!$H21-'alle Spiele'!$J21='alle Spiele'!BV21-'alle Spiele'!BW21,'alle Spiele'!$H21&lt;&gt;'alle Spiele'!$J21),Punktsystem!$B$9,0)+IF(AND(Punktsystem!$D$11&lt;&gt;"",OR('alle Spiele'!$H21='alle Spiele'!BV21,'alle Spiele'!$J21='alle Spiele'!BW21)),Punktsystem!$B$11,0)+IF(AND(Punktsystem!$D$10&lt;&gt;"",'alle Spiele'!$H21='alle Spiele'!$J21,'alle Spiele'!BV21='alle Spiele'!BW21,ABS('alle Spiele'!$H21-'alle Spiele'!BV21)=1),Punktsystem!$B$10,0),0)</f>
        <v>0</v>
      </c>
      <c r="BX21" s="223">
        <f>IF(BV21=Punktsystem!$B$5,IF(AND(Punktsystem!$I$14&lt;&gt;"",'alle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Y21" s="226">
        <f>IF(OR('alle Spiele'!BY21="",'alle Spiele'!BZ21="",'alle Spiele'!$K21="x"),0,IF(AND('alle Spiele'!$H21='alle Spiele'!BY21,'alle Spiele'!$J21='alle Spiele'!BZ21),Punktsystem!$B$5,IF(OR(AND('alle Spiele'!$H21-'alle Spiele'!$J21&lt;0,'alle Spiele'!BY21-'alle Spiele'!BZ21&lt;0),AND('alle Spiele'!$H21-'alle Spiele'!$J21&gt;0,'alle Spiele'!BY21-'alle Spiele'!BZ21&gt;0),AND('alle Spiele'!$H21-'alle Spiele'!$J21=0,'alle Spiele'!BY21-'alle Spiele'!BZ21=0)),Punktsystem!$B$6,0)))</f>
        <v>0</v>
      </c>
      <c r="BZ21" s="222">
        <f>IF(BY21=Punktsystem!$B$6,IF(AND(Punktsystem!$D$9&lt;&gt;"",'alle Spiele'!$H21-'alle Spiele'!$J21='alle Spiele'!BY21-'alle Spiele'!BZ21,'alle Spiele'!$H21&lt;&gt;'alle Spiele'!$J21),Punktsystem!$B$9,0)+IF(AND(Punktsystem!$D$11&lt;&gt;"",OR('alle Spiele'!$H21='alle Spiele'!BY21,'alle Spiele'!$J21='alle Spiele'!BZ21)),Punktsystem!$B$11,0)+IF(AND(Punktsystem!$D$10&lt;&gt;"",'alle Spiele'!$H21='alle Spiele'!$J21,'alle Spiele'!BY21='alle Spiele'!BZ21,ABS('alle Spiele'!$H21-'alle Spiele'!BY21)=1),Punktsystem!$B$10,0),0)</f>
        <v>0</v>
      </c>
      <c r="CA21" s="223">
        <f>IF(BY21=Punktsystem!$B$5,IF(AND(Punktsystem!$I$14&lt;&gt;"",'alle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B21" s="226">
        <f>IF(OR('alle Spiele'!CB21="",'alle Spiele'!CC21="",'alle Spiele'!$K21="x"),0,IF(AND('alle Spiele'!$H21='alle Spiele'!CB21,'alle Spiele'!$J21='alle Spiele'!CC21),Punktsystem!$B$5,IF(OR(AND('alle Spiele'!$H21-'alle Spiele'!$J21&lt;0,'alle Spiele'!CB21-'alle Spiele'!CC21&lt;0),AND('alle Spiele'!$H21-'alle Spiele'!$J21&gt;0,'alle Spiele'!CB21-'alle Spiele'!CC21&gt;0),AND('alle Spiele'!$H21-'alle Spiele'!$J21=0,'alle Spiele'!CB21-'alle Spiele'!CC21=0)),Punktsystem!$B$6,0)))</f>
        <v>0</v>
      </c>
      <c r="CC21" s="222">
        <f>IF(CB21=Punktsystem!$B$6,IF(AND(Punktsystem!$D$9&lt;&gt;"",'alle Spiele'!$H21-'alle Spiele'!$J21='alle Spiele'!CB21-'alle Spiele'!CC21,'alle Spiele'!$H21&lt;&gt;'alle Spiele'!$J21),Punktsystem!$B$9,0)+IF(AND(Punktsystem!$D$11&lt;&gt;"",OR('alle Spiele'!$H21='alle Spiele'!CB21,'alle Spiele'!$J21='alle Spiele'!CC21)),Punktsystem!$B$11,0)+IF(AND(Punktsystem!$D$10&lt;&gt;"",'alle Spiele'!$H21='alle Spiele'!$J21,'alle Spiele'!CB21='alle Spiele'!CC21,ABS('alle Spiele'!$H21-'alle Spiele'!CB21)=1),Punktsystem!$B$10,0),0)</f>
        <v>0</v>
      </c>
      <c r="CD21" s="223">
        <f>IF(CB21=Punktsystem!$B$5,IF(AND(Punktsystem!$I$14&lt;&gt;"",'alle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E21" s="226">
        <f>IF(OR('alle Spiele'!CE21="",'alle Spiele'!CF21="",'alle Spiele'!$K21="x"),0,IF(AND('alle Spiele'!$H21='alle Spiele'!CE21,'alle Spiele'!$J21='alle Spiele'!CF21),Punktsystem!$B$5,IF(OR(AND('alle Spiele'!$H21-'alle Spiele'!$J21&lt;0,'alle Spiele'!CE21-'alle Spiele'!CF21&lt;0),AND('alle Spiele'!$H21-'alle Spiele'!$J21&gt;0,'alle Spiele'!CE21-'alle Spiele'!CF21&gt;0),AND('alle Spiele'!$H21-'alle Spiele'!$J21=0,'alle Spiele'!CE21-'alle Spiele'!CF21=0)),Punktsystem!$B$6,0)))</f>
        <v>0</v>
      </c>
      <c r="CF21" s="222">
        <f>IF(CE21=Punktsystem!$B$6,IF(AND(Punktsystem!$D$9&lt;&gt;"",'alle Spiele'!$H21-'alle Spiele'!$J21='alle Spiele'!CE21-'alle Spiele'!CF21,'alle Spiele'!$H21&lt;&gt;'alle Spiele'!$J21),Punktsystem!$B$9,0)+IF(AND(Punktsystem!$D$11&lt;&gt;"",OR('alle Spiele'!$H21='alle Spiele'!CE21,'alle Spiele'!$J21='alle Spiele'!CF21)),Punktsystem!$B$11,0)+IF(AND(Punktsystem!$D$10&lt;&gt;"",'alle Spiele'!$H21='alle Spiele'!$J21,'alle Spiele'!CE21='alle Spiele'!CF21,ABS('alle Spiele'!$H21-'alle Spiele'!CE21)=1),Punktsystem!$B$10,0),0)</f>
        <v>0</v>
      </c>
      <c r="CG21" s="223">
        <f>IF(CE21=Punktsystem!$B$5,IF(AND(Punktsystem!$I$14&lt;&gt;"",'alle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H21" s="226">
        <f>IF(OR('alle Spiele'!CH21="",'alle Spiele'!CI21="",'alle Spiele'!$K21="x"),0,IF(AND('alle Spiele'!$H21='alle Spiele'!CH21,'alle Spiele'!$J21='alle Spiele'!CI21),Punktsystem!$B$5,IF(OR(AND('alle Spiele'!$H21-'alle Spiele'!$J21&lt;0,'alle Spiele'!CH21-'alle Spiele'!CI21&lt;0),AND('alle Spiele'!$H21-'alle Spiele'!$J21&gt;0,'alle Spiele'!CH21-'alle Spiele'!CI21&gt;0),AND('alle Spiele'!$H21-'alle Spiele'!$J21=0,'alle Spiele'!CH21-'alle Spiele'!CI21=0)),Punktsystem!$B$6,0)))</f>
        <v>0</v>
      </c>
      <c r="CI21" s="222">
        <f>IF(CH21=Punktsystem!$B$6,IF(AND(Punktsystem!$D$9&lt;&gt;"",'alle Spiele'!$H21-'alle Spiele'!$J21='alle Spiele'!CH21-'alle Spiele'!CI21,'alle Spiele'!$H21&lt;&gt;'alle Spiele'!$J21),Punktsystem!$B$9,0)+IF(AND(Punktsystem!$D$11&lt;&gt;"",OR('alle Spiele'!$H21='alle Spiele'!CH21,'alle Spiele'!$J21='alle Spiele'!CI21)),Punktsystem!$B$11,0)+IF(AND(Punktsystem!$D$10&lt;&gt;"",'alle Spiele'!$H21='alle Spiele'!$J21,'alle Spiele'!CH21='alle Spiele'!CI21,ABS('alle Spiele'!$H21-'alle Spiele'!CH21)=1),Punktsystem!$B$10,0),0)</f>
        <v>0</v>
      </c>
      <c r="CJ21" s="223">
        <f>IF(CH21=Punktsystem!$B$5,IF(AND(Punktsystem!$I$14&lt;&gt;"",'alle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K21" s="226">
        <f>IF(OR('alle Spiele'!CK21="",'alle Spiele'!CL21="",'alle Spiele'!$K21="x"),0,IF(AND('alle Spiele'!$H21='alle Spiele'!CK21,'alle Spiele'!$J21='alle Spiele'!CL21),Punktsystem!$B$5,IF(OR(AND('alle Spiele'!$H21-'alle Spiele'!$J21&lt;0,'alle Spiele'!CK21-'alle Spiele'!CL21&lt;0),AND('alle Spiele'!$H21-'alle Spiele'!$J21&gt;0,'alle Spiele'!CK21-'alle Spiele'!CL21&gt;0),AND('alle Spiele'!$H21-'alle Spiele'!$J21=0,'alle Spiele'!CK21-'alle Spiele'!CL21=0)),Punktsystem!$B$6,0)))</f>
        <v>0</v>
      </c>
      <c r="CL21" s="222">
        <f>IF(CK21=Punktsystem!$B$6,IF(AND(Punktsystem!$D$9&lt;&gt;"",'alle Spiele'!$H21-'alle Spiele'!$J21='alle Spiele'!CK21-'alle Spiele'!CL21,'alle Spiele'!$H21&lt;&gt;'alle Spiele'!$J21),Punktsystem!$B$9,0)+IF(AND(Punktsystem!$D$11&lt;&gt;"",OR('alle Spiele'!$H21='alle Spiele'!CK21,'alle Spiele'!$J21='alle Spiele'!CL21)),Punktsystem!$B$11,0)+IF(AND(Punktsystem!$D$10&lt;&gt;"",'alle Spiele'!$H21='alle Spiele'!$J21,'alle Spiele'!CK21='alle Spiele'!CL21,ABS('alle Spiele'!$H21-'alle Spiele'!CK21)=1),Punktsystem!$B$10,0),0)</f>
        <v>0</v>
      </c>
      <c r="CM21" s="223">
        <f>IF(CK21=Punktsystem!$B$5,IF(AND(Punktsystem!$I$14&lt;&gt;"",'alle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N21" s="226">
        <f>IF(OR('alle Spiele'!CN21="",'alle Spiele'!CO21="",'alle Spiele'!$K21="x"),0,IF(AND('alle Spiele'!$H21='alle Spiele'!CN21,'alle Spiele'!$J21='alle Spiele'!CO21),Punktsystem!$B$5,IF(OR(AND('alle Spiele'!$H21-'alle Spiele'!$J21&lt;0,'alle Spiele'!CN21-'alle Spiele'!CO21&lt;0),AND('alle Spiele'!$H21-'alle Spiele'!$J21&gt;0,'alle Spiele'!CN21-'alle Spiele'!CO21&gt;0),AND('alle Spiele'!$H21-'alle Spiele'!$J21=0,'alle Spiele'!CN21-'alle Spiele'!CO21=0)),Punktsystem!$B$6,0)))</f>
        <v>0</v>
      </c>
      <c r="CO21" s="222">
        <f>IF(CN21=Punktsystem!$B$6,IF(AND(Punktsystem!$D$9&lt;&gt;"",'alle Spiele'!$H21-'alle Spiele'!$J21='alle Spiele'!CN21-'alle Spiele'!CO21,'alle Spiele'!$H21&lt;&gt;'alle Spiele'!$J21),Punktsystem!$B$9,0)+IF(AND(Punktsystem!$D$11&lt;&gt;"",OR('alle Spiele'!$H21='alle Spiele'!CN21,'alle Spiele'!$J21='alle Spiele'!CO21)),Punktsystem!$B$11,0)+IF(AND(Punktsystem!$D$10&lt;&gt;"",'alle Spiele'!$H21='alle Spiele'!$J21,'alle Spiele'!CN21='alle Spiele'!CO21,ABS('alle Spiele'!$H21-'alle Spiele'!CN21)=1),Punktsystem!$B$10,0),0)</f>
        <v>0</v>
      </c>
      <c r="CP21" s="223">
        <f>IF(CN21=Punktsystem!$B$5,IF(AND(Punktsystem!$I$14&lt;&gt;"",'alle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Q21" s="226">
        <f>IF(OR('alle Spiele'!CQ21="",'alle Spiele'!CR21="",'alle Spiele'!$K21="x"),0,IF(AND('alle Spiele'!$H21='alle Spiele'!CQ21,'alle Spiele'!$J21='alle Spiele'!CR21),Punktsystem!$B$5,IF(OR(AND('alle Spiele'!$H21-'alle Spiele'!$J21&lt;0,'alle Spiele'!CQ21-'alle Spiele'!CR21&lt;0),AND('alle Spiele'!$H21-'alle Spiele'!$J21&gt;0,'alle Spiele'!CQ21-'alle Spiele'!CR21&gt;0),AND('alle Spiele'!$H21-'alle Spiele'!$J21=0,'alle Spiele'!CQ21-'alle Spiele'!CR21=0)),Punktsystem!$B$6,0)))</f>
        <v>0</v>
      </c>
      <c r="CR21" s="222">
        <f>IF(CQ21=Punktsystem!$B$6,IF(AND(Punktsystem!$D$9&lt;&gt;"",'alle Spiele'!$H21-'alle Spiele'!$J21='alle Spiele'!CQ21-'alle Spiele'!CR21,'alle Spiele'!$H21&lt;&gt;'alle Spiele'!$J21),Punktsystem!$B$9,0)+IF(AND(Punktsystem!$D$11&lt;&gt;"",OR('alle Spiele'!$H21='alle Spiele'!CQ21,'alle Spiele'!$J21='alle Spiele'!CR21)),Punktsystem!$B$11,0)+IF(AND(Punktsystem!$D$10&lt;&gt;"",'alle Spiele'!$H21='alle Spiele'!$J21,'alle Spiele'!CQ21='alle Spiele'!CR21,ABS('alle Spiele'!$H21-'alle Spiele'!CQ21)=1),Punktsystem!$B$10,0),0)</f>
        <v>0</v>
      </c>
      <c r="CS21" s="223">
        <f>IF(CQ21=Punktsystem!$B$5,IF(AND(Punktsystem!$I$14&lt;&gt;"",'alle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T21" s="226">
        <f>IF(OR('alle Spiele'!CT21="",'alle Spiele'!CU21="",'alle Spiele'!$K21="x"),0,IF(AND('alle Spiele'!$H21='alle Spiele'!CT21,'alle Spiele'!$J21='alle Spiele'!CU21),Punktsystem!$B$5,IF(OR(AND('alle Spiele'!$H21-'alle Spiele'!$J21&lt;0,'alle Spiele'!CT21-'alle Spiele'!CU21&lt;0),AND('alle Spiele'!$H21-'alle Spiele'!$J21&gt;0,'alle Spiele'!CT21-'alle Spiele'!CU21&gt;0),AND('alle Spiele'!$H21-'alle Spiele'!$J21=0,'alle Spiele'!CT21-'alle Spiele'!CU21=0)),Punktsystem!$B$6,0)))</f>
        <v>0</v>
      </c>
      <c r="CU21" s="222">
        <f>IF(CT21=Punktsystem!$B$6,IF(AND(Punktsystem!$D$9&lt;&gt;"",'alle Spiele'!$H21-'alle Spiele'!$J21='alle Spiele'!CT21-'alle Spiele'!CU21,'alle Spiele'!$H21&lt;&gt;'alle Spiele'!$J21),Punktsystem!$B$9,0)+IF(AND(Punktsystem!$D$11&lt;&gt;"",OR('alle Spiele'!$H21='alle Spiele'!CT21,'alle Spiele'!$J21='alle Spiele'!CU21)),Punktsystem!$B$11,0)+IF(AND(Punktsystem!$D$10&lt;&gt;"",'alle Spiele'!$H21='alle Spiele'!$J21,'alle Spiele'!CT21='alle Spiele'!CU21,ABS('alle Spiele'!$H21-'alle Spiele'!CT21)=1),Punktsystem!$B$10,0),0)</f>
        <v>0</v>
      </c>
      <c r="CV21" s="223">
        <f>IF(CT21=Punktsystem!$B$5,IF(AND(Punktsystem!$I$14&lt;&gt;"",'alle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W21" s="226">
        <f>IF(OR('alle Spiele'!CW21="",'alle Spiele'!CX21="",'alle Spiele'!$K21="x"),0,IF(AND('alle Spiele'!$H21='alle Spiele'!CW21,'alle Spiele'!$J21='alle Spiele'!CX21),Punktsystem!$B$5,IF(OR(AND('alle Spiele'!$H21-'alle Spiele'!$J21&lt;0,'alle Spiele'!CW21-'alle Spiele'!CX21&lt;0),AND('alle Spiele'!$H21-'alle Spiele'!$J21&gt;0,'alle Spiele'!CW21-'alle Spiele'!CX21&gt;0),AND('alle Spiele'!$H21-'alle Spiele'!$J21=0,'alle Spiele'!CW21-'alle Spiele'!CX21=0)),Punktsystem!$B$6,0)))</f>
        <v>0</v>
      </c>
      <c r="CX21" s="222">
        <f>IF(CW21=Punktsystem!$B$6,IF(AND(Punktsystem!$D$9&lt;&gt;"",'alle Spiele'!$H21-'alle Spiele'!$J21='alle Spiele'!CW21-'alle Spiele'!CX21,'alle Spiele'!$H21&lt;&gt;'alle Spiele'!$J21),Punktsystem!$B$9,0)+IF(AND(Punktsystem!$D$11&lt;&gt;"",OR('alle Spiele'!$H21='alle Spiele'!CW21,'alle Spiele'!$J21='alle Spiele'!CX21)),Punktsystem!$B$11,0)+IF(AND(Punktsystem!$D$10&lt;&gt;"",'alle Spiele'!$H21='alle Spiele'!$J21,'alle Spiele'!CW21='alle Spiele'!CX21,ABS('alle Spiele'!$H21-'alle Spiele'!CW21)=1),Punktsystem!$B$10,0),0)</f>
        <v>0</v>
      </c>
      <c r="CY21" s="223">
        <f>IF(CW21=Punktsystem!$B$5,IF(AND(Punktsystem!$I$14&lt;&gt;"",'alle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Z21" s="226">
        <f>IF(OR('alle Spiele'!CZ21="",'alle Spiele'!DA21="",'alle Spiele'!$K21="x"),0,IF(AND('alle Spiele'!$H21='alle Spiele'!CZ21,'alle Spiele'!$J21='alle Spiele'!DA21),Punktsystem!$B$5,IF(OR(AND('alle Spiele'!$H21-'alle Spiele'!$J21&lt;0,'alle Spiele'!CZ21-'alle Spiele'!DA21&lt;0),AND('alle Spiele'!$H21-'alle Spiele'!$J21&gt;0,'alle Spiele'!CZ21-'alle Spiele'!DA21&gt;0),AND('alle Spiele'!$H21-'alle Spiele'!$J21=0,'alle Spiele'!CZ21-'alle Spiele'!DA21=0)),Punktsystem!$B$6,0)))</f>
        <v>0</v>
      </c>
      <c r="DA21" s="222">
        <f>IF(CZ21=Punktsystem!$B$6,IF(AND(Punktsystem!$D$9&lt;&gt;"",'alle Spiele'!$H21-'alle Spiele'!$J21='alle Spiele'!CZ21-'alle Spiele'!DA21,'alle Spiele'!$H21&lt;&gt;'alle Spiele'!$J21),Punktsystem!$B$9,0)+IF(AND(Punktsystem!$D$11&lt;&gt;"",OR('alle Spiele'!$H21='alle Spiele'!CZ21,'alle Spiele'!$J21='alle Spiele'!DA21)),Punktsystem!$B$11,0)+IF(AND(Punktsystem!$D$10&lt;&gt;"",'alle Spiele'!$H21='alle Spiele'!$J21,'alle Spiele'!CZ21='alle Spiele'!DA21,ABS('alle Spiele'!$H21-'alle Spiele'!CZ21)=1),Punktsystem!$B$10,0),0)</f>
        <v>0</v>
      </c>
      <c r="DB21" s="223">
        <f>IF(CZ21=Punktsystem!$B$5,IF(AND(Punktsystem!$I$14&lt;&gt;"",'alle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C21" s="226">
        <f>IF(OR('alle Spiele'!DC21="",'alle Spiele'!DD21="",'alle Spiele'!$K21="x"),0,IF(AND('alle Spiele'!$H21='alle Spiele'!DC21,'alle Spiele'!$J21='alle Spiele'!DD21),Punktsystem!$B$5,IF(OR(AND('alle Spiele'!$H21-'alle Spiele'!$J21&lt;0,'alle Spiele'!DC21-'alle Spiele'!DD21&lt;0),AND('alle Spiele'!$H21-'alle Spiele'!$J21&gt;0,'alle Spiele'!DC21-'alle Spiele'!DD21&gt;0),AND('alle Spiele'!$H21-'alle Spiele'!$J21=0,'alle Spiele'!DC21-'alle Spiele'!DD21=0)),Punktsystem!$B$6,0)))</f>
        <v>0</v>
      </c>
      <c r="DD21" s="222">
        <f>IF(DC21=Punktsystem!$B$6,IF(AND(Punktsystem!$D$9&lt;&gt;"",'alle Spiele'!$H21-'alle Spiele'!$J21='alle Spiele'!DC21-'alle Spiele'!DD21,'alle Spiele'!$H21&lt;&gt;'alle Spiele'!$J21),Punktsystem!$B$9,0)+IF(AND(Punktsystem!$D$11&lt;&gt;"",OR('alle Spiele'!$H21='alle Spiele'!DC21,'alle Spiele'!$J21='alle Spiele'!DD21)),Punktsystem!$B$11,0)+IF(AND(Punktsystem!$D$10&lt;&gt;"",'alle Spiele'!$H21='alle Spiele'!$J21,'alle Spiele'!DC21='alle Spiele'!DD21,ABS('alle Spiele'!$H21-'alle Spiele'!DC21)=1),Punktsystem!$B$10,0),0)</f>
        <v>0</v>
      </c>
      <c r="DE21" s="223">
        <f>IF(DC21=Punktsystem!$B$5,IF(AND(Punktsystem!$I$14&lt;&gt;"",'alle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F21" s="226">
        <f>IF(OR('alle Spiele'!DF21="",'alle Spiele'!DG21="",'alle Spiele'!$K21="x"),0,IF(AND('alle Spiele'!$H21='alle Spiele'!DF21,'alle Spiele'!$J21='alle Spiele'!DG21),Punktsystem!$B$5,IF(OR(AND('alle Spiele'!$H21-'alle Spiele'!$J21&lt;0,'alle Spiele'!DF21-'alle Spiele'!DG21&lt;0),AND('alle Spiele'!$H21-'alle Spiele'!$J21&gt;0,'alle Spiele'!DF21-'alle Spiele'!DG21&gt;0),AND('alle Spiele'!$H21-'alle Spiele'!$J21=0,'alle Spiele'!DF21-'alle Spiele'!DG21=0)),Punktsystem!$B$6,0)))</f>
        <v>0</v>
      </c>
      <c r="DG21" s="222">
        <f>IF(DF21=Punktsystem!$B$6,IF(AND(Punktsystem!$D$9&lt;&gt;"",'alle Spiele'!$H21-'alle Spiele'!$J21='alle Spiele'!DF21-'alle Spiele'!DG21,'alle Spiele'!$H21&lt;&gt;'alle Spiele'!$J21),Punktsystem!$B$9,0)+IF(AND(Punktsystem!$D$11&lt;&gt;"",OR('alle Spiele'!$H21='alle Spiele'!DF21,'alle Spiele'!$J21='alle Spiele'!DG21)),Punktsystem!$B$11,0)+IF(AND(Punktsystem!$D$10&lt;&gt;"",'alle Spiele'!$H21='alle Spiele'!$J21,'alle Spiele'!DF21='alle Spiele'!DG21,ABS('alle Spiele'!$H21-'alle Spiele'!DF21)=1),Punktsystem!$B$10,0),0)</f>
        <v>0</v>
      </c>
      <c r="DH21" s="223">
        <f>IF(DF21=Punktsystem!$B$5,IF(AND(Punktsystem!$I$14&lt;&gt;"",'alle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I21" s="226">
        <f>IF(OR('alle Spiele'!DI21="",'alle Spiele'!DJ21="",'alle Spiele'!$K21="x"),0,IF(AND('alle Spiele'!$H21='alle Spiele'!DI21,'alle Spiele'!$J21='alle Spiele'!DJ21),Punktsystem!$B$5,IF(OR(AND('alle Spiele'!$H21-'alle Spiele'!$J21&lt;0,'alle Spiele'!DI21-'alle Spiele'!DJ21&lt;0),AND('alle Spiele'!$H21-'alle Spiele'!$J21&gt;0,'alle Spiele'!DI21-'alle Spiele'!DJ21&gt;0),AND('alle Spiele'!$H21-'alle Spiele'!$J21=0,'alle Spiele'!DI21-'alle Spiele'!DJ21=0)),Punktsystem!$B$6,0)))</f>
        <v>0</v>
      </c>
      <c r="DJ21" s="222">
        <f>IF(DI21=Punktsystem!$B$6,IF(AND(Punktsystem!$D$9&lt;&gt;"",'alle Spiele'!$H21-'alle Spiele'!$J21='alle Spiele'!DI21-'alle Spiele'!DJ21,'alle Spiele'!$H21&lt;&gt;'alle Spiele'!$J21),Punktsystem!$B$9,0)+IF(AND(Punktsystem!$D$11&lt;&gt;"",OR('alle Spiele'!$H21='alle Spiele'!DI21,'alle Spiele'!$J21='alle Spiele'!DJ21)),Punktsystem!$B$11,0)+IF(AND(Punktsystem!$D$10&lt;&gt;"",'alle Spiele'!$H21='alle Spiele'!$J21,'alle Spiele'!DI21='alle Spiele'!DJ21,ABS('alle Spiele'!$H21-'alle Spiele'!DI21)=1),Punktsystem!$B$10,0),0)</f>
        <v>0</v>
      </c>
      <c r="DK21" s="223">
        <f>IF(DI21=Punktsystem!$B$5,IF(AND(Punktsystem!$I$14&lt;&gt;"",'alle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L21" s="226">
        <f>IF(OR('alle Spiele'!DL21="",'alle Spiele'!DM21="",'alle Spiele'!$K21="x"),0,IF(AND('alle Spiele'!$H21='alle Spiele'!DL21,'alle Spiele'!$J21='alle Spiele'!DM21),Punktsystem!$B$5,IF(OR(AND('alle Spiele'!$H21-'alle Spiele'!$J21&lt;0,'alle Spiele'!DL21-'alle Spiele'!DM21&lt;0),AND('alle Spiele'!$H21-'alle Spiele'!$J21&gt;0,'alle Spiele'!DL21-'alle Spiele'!DM21&gt;0),AND('alle Spiele'!$H21-'alle Spiele'!$J21=0,'alle Spiele'!DL21-'alle Spiele'!DM21=0)),Punktsystem!$B$6,0)))</f>
        <v>0</v>
      </c>
      <c r="DM21" s="222">
        <f>IF(DL21=Punktsystem!$B$6,IF(AND(Punktsystem!$D$9&lt;&gt;"",'alle Spiele'!$H21-'alle Spiele'!$J21='alle Spiele'!DL21-'alle Spiele'!DM21,'alle Spiele'!$H21&lt;&gt;'alle Spiele'!$J21),Punktsystem!$B$9,0)+IF(AND(Punktsystem!$D$11&lt;&gt;"",OR('alle Spiele'!$H21='alle Spiele'!DL21,'alle Spiele'!$J21='alle Spiele'!DM21)),Punktsystem!$B$11,0)+IF(AND(Punktsystem!$D$10&lt;&gt;"",'alle Spiele'!$H21='alle Spiele'!$J21,'alle Spiele'!DL21='alle Spiele'!DM21,ABS('alle Spiele'!$H21-'alle Spiele'!DL21)=1),Punktsystem!$B$10,0),0)</f>
        <v>0</v>
      </c>
      <c r="DN21" s="223">
        <f>IF(DL21=Punktsystem!$B$5,IF(AND(Punktsystem!$I$14&lt;&gt;"",'alle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O21" s="226">
        <f>IF(OR('alle Spiele'!DO21="",'alle Spiele'!DP21="",'alle Spiele'!$K21="x"),0,IF(AND('alle Spiele'!$H21='alle Spiele'!DO21,'alle Spiele'!$J21='alle Spiele'!DP21),Punktsystem!$B$5,IF(OR(AND('alle Spiele'!$H21-'alle Spiele'!$J21&lt;0,'alle Spiele'!DO21-'alle Spiele'!DP21&lt;0),AND('alle Spiele'!$H21-'alle Spiele'!$J21&gt;0,'alle Spiele'!DO21-'alle Spiele'!DP21&gt;0),AND('alle Spiele'!$H21-'alle Spiele'!$J21=0,'alle Spiele'!DO21-'alle Spiele'!DP21=0)),Punktsystem!$B$6,0)))</f>
        <v>0</v>
      </c>
      <c r="DP21" s="222">
        <f>IF(DO21=Punktsystem!$B$6,IF(AND(Punktsystem!$D$9&lt;&gt;"",'alle Spiele'!$H21-'alle Spiele'!$J21='alle Spiele'!DO21-'alle Spiele'!DP21,'alle Spiele'!$H21&lt;&gt;'alle Spiele'!$J21),Punktsystem!$B$9,0)+IF(AND(Punktsystem!$D$11&lt;&gt;"",OR('alle Spiele'!$H21='alle Spiele'!DO21,'alle Spiele'!$J21='alle Spiele'!DP21)),Punktsystem!$B$11,0)+IF(AND(Punktsystem!$D$10&lt;&gt;"",'alle Spiele'!$H21='alle Spiele'!$J21,'alle Spiele'!DO21='alle Spiele'!DP21,ABS('alle Spiele'!$H21-'alle Spiele'!DO21)=1),Punktsystem!$B$10,0),0)</f>
        <v>0</v>
      </c>
      <c r="DQ21" s="223">
        <f>IF(DO21=Punktsystem!$B$5,IF(AND(Punktsystem!$I$14&lt;&gt;"",'alle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R21" s="226">
        <f>IF(OR('alle Spiele'!DR21="",'alle Spiele'!DS21="",'alle Spiele'!$K21="x"),0,IF(AND('alle Spiele'!$H21='alle Spiele'!DR21,'alle Spiele'!$J21='alle Spiele'!DS21),Punktsystem!$B$5,IF(OR(AND('alle Spiele'!$H21-'alle Spiele'!$J21&lt;0,'alle Spiele'!DR21-'alle Spiele'!DS21&lt;0),AND('alle Spiele'!$H21-'alle Spiele'!$J21&gt;0,'alle Spiele'!DR21-'alle Spiele'!DS21&gt;0),AND('alle Spiele'!$H21-'alle Spiele'!$J21=0,'alle Spiele'!DR21-'alle Spiele'!DS21=0)),Punktsystem!$B$6,0)))</f>
        <v>0</v>
      </c>
      <c r="DS21" s="222">
        <f>IF(DR21=Punktsystem!$B$6,IF(AND(Punktsystem!$D$9&lt;&gt;"",'alle Spiele'!$H21-'alle Spiele'!$J21='alle Spiele'!DR21-'alle Spiele'!DS21,'alle Spiele'!$H21&lt;&gt;'alle Spiele'!$J21),Punktsystem!$B$9,0)+IF(AND(Punktsystem!$D$11&lt;&gt;"",OR('alle Spiele'!$H21='alle Spiele'!DR21,'alle Spiele'!$J21='alle Spiele'!DS21)),Punktsystem!$B$11,0)+IF(AND(Punktsystem!$D$10&lt;&gt;"",'alle Spiele'!$H21='alle Spiele'!$J21,'alle Spiele'!DR21='alle Spiele'!DS21,ABS('alle Spiele'!$H21-'alle Spiele'!DR21)=1),Punktsystem!$B$10,0),0)</f>
        <v>0</v>
      </c>
      <c r="DT21" s="223">
        <f>IF(DR21=Punktsystem!$B$5,IF(AND(Punktsystem!$I$14&lt;&gt;"",'alle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U21" s="226">
        <f>IF(OR('alle Spiele'!DU21="",'alle Spiele'!DV21="",'alle Spiele'!$K21="x"),0,IF(AND('alle Spiele'!$H21='alle Spiele'!DU21,'alle Spiele'!$J21='alle Spiele'!DV21),Punktsystem!$B$5,IF(OR(AND('alle Spiele'!$H21-'alle Spiele'!$J21&lt;0,'alle Spiele'!DU21-'alle Spiele'!DV21&lt;0),AND('alle Spiele'!$H21-'alle Spiele'!$J21&gt;0,'alle Spiele'!DU21-'alle Spiele'!DV21&gt;0),AND('alle Spiele'!$H21-'alle Spiele'!$J21=0,'alle Spiele'!DU21-'alle Spiele'!DV21=0)),Punktsystem!$B$6,0)))</f>
        <v>0</v>
      </c>
      <c r="DV21" s="222">
        <f>IF(DU21=Punktsystem!$B$6,IF(AND(Punktsystem!$D$9&lt;&gt;"",'alle Spiele'!$H21-'alle Spiele'!$J21='alle Spiele'!DU21-'alle Spiele'!DV21,'alle Spiele'!$H21&lt;&gt;'alle Spiele'!$J21),Punktsystem!$B$9,0)+IF(AND(Punktsystem!$D$11&lt;&gt;"",OR('alle Spiele'!$H21='alle Spiele'!DU21,'alle Spiele'!$J21='alle Spiele'!DV21)),Punktsystem!$B$11,0)+IF(AND(Punktsystem!$D$10&lt;&gt;"",'alle Spiele'!$H21='alle Spiele'!$J21,'alle Spiele'!DU21='alle Spiele'!DV21,ABS('alle Spiele'!$H21-'alle Spiele'!DU21)=1),Punktsystem!$B$10,0),0)</f>
        <v>0</v>
      </c>
      <c r="DW21" s="223">
        <f>IF(DU21=Punktsystem!$B$5,IF(AND(Punktsystem!$I$14&lt;&gt;"",'alle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X21" s="226">
        <f>IF(OR('alle Spiele'!DX21="",'alle Spiele'!DY21="",'alle Spiele'!$K21="x"),0,IF(AND('alle Spiele'!$H21='alle Spiele'!DX21,'alle Spiele'!$J21='alle Spiele'!DY21),Punktsystem!$B$5,IF(OR(AND('alle Spiele'!$H21-'alle Spiele'!$J21&lt;0,'alle Spiele'!DX21-'alle Spiele'!DY21&lt;0),AND('alle Spiele'!$H21-'alle Spiele'!$J21&gt;0,'alle Spiele'!DX21-'alle Spiele'!DY21&gt;0),AND('alle Spiele'!$H21-'alle Spiele'!$J21=0,'alle Spiele'!DX21-'alle Spiele'!DY21=0)),Punktsystem!$B$6,0)))</f>
        <v>0</v>
      </c>
      <c r="DY21" s="222">
        <f>IF(DX21=Punktsystem!$B$6,IF(AND(Punktsystem!$D$9&lt;&gt;"",'alle Spiele'!$H21-'alle Spiele'!$J21='alle Spiele'!DX21-'alle Spiele'!DY21,'alle Spiele'!$H21&lt;&gt;'alle Spiele'!$J21),Punktsystem!$B$9,0)+IF(AND(Punktsystem!$D$11&lt;&gt;"",OR('alle Spiele'!$H21='alle Spiele'!DX21,'alle Spiele'!$J21='alle Spiele'!DY21)),Punktsystem!$B$11,0)+IF(AND(Punktsystem!$D$10&lt;&gt;"",'alle Spiele'!$H21='alle Spiele'!$J21,'alle Spiele'!DX21='alle Spiele'!DY21,ABS('alle Spiele'!$H21-'alle Spiele'!DX21)=1),Punktsystem!$B$10,0),0)</f>
        <v>0</v>
      </c>
      <c r="DZ21" s="223">
        <f>IF(DX21=Punktsystem!$B$5,IF(AND(Punktsystem!$I$14&lt;&gt;"",'alle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A21" s="226">
        <f>IF(OR('alle Spiele'!EA21="",'alle Spiele'!EB21="",'alle Spiele'!$K21="x"),0,IF(AND('alle Spiele'!$H21='alle Spiele'!EA21,'alle Spiele'!$J21='alle Spiele'!EB21),Punktsystem!$B$5,IF(OR(AND('alle Spiele'!$H21-'alle Spiele'!$J21&lt;0,'alle Spiele'!EA21-'alle Spiele'!EB21&lt;0),AND('alle Spiele'!$H21-'alle Spiele'!$J21&gt;0,'alle Spiele'!EA21-'alle Spiele'!EB21&gt;0),AND('alle Spiele'!$H21-'alle Spiele'!$J21=0,'alle Spiele'!EA21-'alle Spiele'!EB21=0)),Punktsystem!$B$6,0)))</f>
        <v>0</v>
      </c>
      <c r="EB21" s="222">
        <f>IF(EA21=Punktsystem!$B$6,IF(AND(Punktsystem!$D$9&lt;&gt;"",'alle Spiele'!$H21-'alle Spiele'!$J21='alle Spiele'!EA21-'alle Spiele'!EB21,'alle Spiele'!$H21&lt;&gt;'alle Spiele'!$J21),Punktsystem!$B$9,0)+IF(AND(Punktsystem!$D$11&lt;&gt;"",OR('alle Spiele'!$H21='alle Spiele'!EA21,'alle Spiele'!$J21='alle Spiele'!EB21)),Punktsystem!$B$11,0)+IF(AND(Punktsystem!$D$10&lt;&gt;"",'alle Spiele'!$H21='alle Spiele'!$J21,'alle Spiele'!EA21='alle Spiele'!EB21,ABS('alle Spiele'!$H21-'alle Spiele'!EA21)=1),Punktsystem!$B$10,0),0)</f>
        <v>0</v>
      </c>
      <c r="EC21" s="223">
        <f>IF(EA21=Punktsystem!$B$5,IF(AND(Punktsystem!$I$14&lt;&gt;"",'alle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D21" s="226">
        <f>IF(OR('alle Spiele'!ED21="",'alle Spiele'!EE21="",'alle Spiele'!$K21="x"),0,IF(AND('alle Spiele'!$H21='alle Spiele'!ED21,'alle Spiele'!$J21='alle Spiele'!EE21),Punktsystem!$B$5,IF(OR(AND('alle Spiele'!$H21-'alle Spiele'!$J21&lt;0,'alle Spiele'!ED21-'alle Spiele'!EE21&lt;0),AND('alle Spiele'!$H21-'alle Spiele'!$J21&gt;0,'alle Spiele'!ED21-'alle Spiele'!EE21&gt;0),AND('alle Spiele'!$H21-'alle Spiele'!$J21=0,'alle Spiele'!ED21-'alle Spiele'!EE21=0)),Punktsystem!$B$6,0)))</f>
        <v>0</v>
      </c>
      <c r="EE21" s="222">
        <f>IF(ED21=Punktsystem!$B$6,IF(AND(Punktsystem!$D$9&lt;&gt;"",'alle Spiele'!$H21-'alle Spiele'!$J21='alle Spiele'!ED21-'alle Spiele'!EE21,'alle Spiele'!$H21&lt;&gt;'alle Spiele'!$J21),Punktsystem!$B$9,0)+IF(AND(Punktsystem!$D$11&lt;&gt;"",OR('alle Spiele'!$H21='alle Spiele'!ED21,'alle Spiele'!$J21='alle Spiele'!EE21)),Punktsystem!$B$11,0)+IF(AND(Punktsystem!$D$10&lt;&gt;"",'alle Spiele'!$H21='alle Spiele'!$J21,'alle Spiele'!ED21='alle Spiele'!EE21,ABS('alle Spiele'!$H21-'alle Spiele'!ED21)=1),Punktsystem!$B$10,0),0)</f>
        <v>0</v>
      </c>
      <c r="EF21" s="223">
        <f>IF(ED21=Punktsystem!$B$5,IF(AND(Punktsystem!$I$14&lt;&gt;"",'alle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G21" s="226">
        <f>IF(OR('alle Spiele'!EG21="",'alle Spiele'!EH21="",'alle Spiele'!$K21="x"),0,IF(AND('alle Spiele'!$H21='alle Spiele'!EG21,'alle Spiele'!$J21='alle Spiele'!EH21),Punktsystem!$B$5,IF(OR(AND('alle Spiele'!$H21-'alle Spiele'!$J21&lt;0,'alle Spiele'!EG21-'alle Spiele'!EH21&lt;0),AND('alle Spiele'!$H21-'alle Spiele'!$J21&gt;0,'alle Spiele'!EG21-'alle Spiele'!EH21&gt;0),AND('alle Spiele'!$H21-'alle Spiele'!$J21=0,'alle Spiele'!EG21-'alle Spiele'!EH21=0)),Punktsystem!$B$6,0)))</f>
        <v>0</v>
      </c>
      <c r="EH21" s="222">
        <f>IF(EG21=Punktsystem!$B$6,IF(AND(Punktsystem!$D$9&lt;&gt;"",'alle Spiele'!$H21-'alle Spiele'!$J21='alle Spiele'!EG21-'alle Spiele'!EH21,'alle Spiele'!$H21&lt;&gt;'alle Spiele'!$J21),Punktsystem!$B$9,0)+IF(AND(Punktsystem!$D$11&lt;&gt;"",OR('alle Spiele'!$H21='alle Spiele'!EG21,'alle Spiele'!$J21='alle Spiele'!EH21)),Punktsystem!$B$11,0)+IF(AND(Punktsystem!$D$10&lt;&gt;"",'alle Spiele'!$H21='alle Spiele'!$J21,'alle Spiele'!EG21='alle Spiele'!EH21,ABS('alle Spiele'!$H21-'alle Spiele'!EG21)=1),Punktsystem!$B$10,0),0)</f>
        <v>0</v>
      </c>
      <c r="EI21" s="223">
        <f>IF(EG21=Punktsystem!$B$5,IF(AND(Punktsystem!$I$14&lt;&gt;"",'alle Spiele'!$H21+'alle Spiele'!$J21&gt;Punktsystem!$D$14),('alle Spiele'!$H21+'alle Spiele'!$J21-Punktsystem!$D$14)*Punktsystem!$F$14,0)+IF(AND(Punktsystem!$I$15&lt;&gt;"",ABS('alle Spiele'!$H21-'alle Spiele'!$J21)&gt;Punktsystem!$D$15),(ABS('alle Spiele'!$H21-'alle Spiele'!$J21)-Punktsystem!$D$15)*Punktsystem!$F$15,0),0)</f>
        <v>0</v>
      </c>
    </row>
    <row r="22" spans="1:139">
      <c r="A22"/>
      <c r="B22"/>
      <c r="C22"/>
      <c r="D22"/>
      <c r="E22"/>
      <c r="F22"/>
      <c r="G22"/>
      <c r="H22"/>
      <c r="J22"/>
      <c r="K22"/>
      <c r="L22"/>
      <c r="M22"/>
      <c r="N22"/>
      <c r="O22"/>
      <c r="P22"/>
      <c r="Q22"/>
      <c r="T22" s="226">
        <f>IF(OR('alle Spiele'!T22="",'alle Spiele'!U22="",'alle Spiele'!$K22="x"),0,IF(AND('alle Spiele'!$H22='alle Spiele'!T22,'alle Spiele'!$J22='alle Spiele'!U22),Punktsystem!$B$5,IF(OR(AND('alle Spiele'!$H22-'alle Spiele'!$J22&lt;0,'alle Spiele'!T22-'alle Spiele'!U22&lt;0),AND('alle Spiele'!$H22-'alle Spiele'!$J22&gt;0,'alle Spiele'!T22-'alle Spiele'!U22&gt;0),AND('alle Spiele'!$H22-'alle Spiele'!$J22=0,'alle Spiele'!T22-'alle Spiele'!U22=0)),Punktsystem!$B$6,0)))</f>
        <v>1</v>
      </c>
      <c r="U22" s="222">
        <f>IF(T22=Punktsystem!$B$6,IF(AND(Punktsystem!$D$9&lt;&gt;"",'alle Spiele'!$H22-'alle Spiele'!$J22='alle Spiele'!T22-'alle Spiele'!U22,'alle Spiele'!$H22&lt;&gt;'alle Spiele'!$J22),Punktsystem!$B$9,0)+IF(AND(Punktsystem!$D$11&lt;&gt;"",OR('alle Spiele'!$H22='alle Spiele'!T22,'alle Spiele'!$J22='alle Spiele'!U22)),Punktsystem!$B$11,0)+IF(AND(Punktsystem!$D$10&lt;&gt;"",'alle Spiele'!$H22='alle Spiele'!$J22,'alle Spiele'!T22='alle Spiele'!U22,ABS('alle Spiele'!$H22-'alle Spiele'!T22)=1),Punktsystem!$B$10,0),0)</f>
        <v>0.5</v>
      </c>
      <c r="V22" s="223">
        <f>IF(T22=Punktsystem!$B$5,IF(AND(Punktsystem!$I$14&lt;&gt;"",'alle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W22" s="226">
        <f>IF(OR('alle Spiele'!W22="",'alle Spiele'!X22="",'alle Spiele'!$K22="x"),0,IF(AND('alle Spiele'!$H22='alle Spiele'!W22,'alle Spiele'!$J22='alle Spiele'!X22),Punktsystem!$B$5,IF(OR(AND('alle Spiele'!$H22-'alle Spiele'!$J22&lt;0,'alle Spiele'!W22-'alle Spiele'!X22&lt;0),AND('alle Spiele'!$H22-'alle Spiele'!$J22&gt;0,'alle Spiele'!W22-'alle Spiele'!X22&gt;0),AND('alle Spiele'!$H22-'alle Spiele'!$J22=0,'alle Spiele'!W22-'alle Spiele'!X22=0)),Punktsystem!$B$6,0)))</f>
        <v>0</v>
      </c>
      <c r="X22" s="222">
        <f>IF(W22=Punktsystem!$B$6,IF(AND(Punktsystem!$D$9&lt;&gt;"",'alle Spiele'!$H22-'alle Spiele'!$J22='alle Spiele'!W22-'alle Spiele'!X22,'alle Spiele'!$H22&lt;&gt;'alle Spiele'!$J22),Punktsystem!$B$9,0)+IF(AND(Punktsystem!$D$11&lt;&gt;"",OR('alle Spiele'!$H22='alle Spiele'!W22,'alle Spiele'!$J22='alle Spiele'!X22)),Punktsystem!$B$11,0)+IF(AND(Punktsystem!$D$10&lt;&gt;"",'alle Spiele'!$H22='alle Spiele'!$J22,'alle Spiele'!W22='alle Spiele'!X22,ABS('alle Spiele'!$H22-'alle Spiele'!W22)=1),Punktsystem!$B$10,0),0)</f>
        <v>0</v>
      </c>
      <c r="Y22" s="223">
        <f>IF(W22=Punktsystem!$B$5,IF(AND(Punktsystem!$I$14&lt;&gt;"",'alle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Z22" s="226">
        <f>IF(OR('alle Spiele'!Z22="",'alle Spiele'!AA22="",'alle Spiele'!$K22="x"),0,IF(AND('alle Spiele'!$H22='alle Spiele'!Z22,'alle Spiele'!$J22='alle Spiele'!AA22),Punktsystem!$B$5,IF(OR(AND('alle Spiele'!$H22-'alle Spiele'!$J22&lt;0,'alle Spiele'!Z22-'alle Spiele'!AA22&lt;0),AND('alle Spiele'!$H22-'alle Spiele'!$J22&gt;0,'alle Spiele'!Z22-'alle Spiele'!AA22&gt;0),AND('alle Spiele'!$H22-'alle Spiele'!$J22=0,'alle Spiele'!Z22-'alle Spiele'!AA22=0)),Punktsystem!$B$6,0)))</f>
        <v>0</v>
      </c>
      <c r="AA22" s="222">
        <f>IF(Z22=Punktsystem!$B$6,IF(AND(Punktsystem!$D$9&lt;&gt;"",'alle Spiele'!$H22-'alle Spiele'!$J22='alle Spiele'!Z22-'alle Spiele'!AA22,'alle Spiele'!$H22&lt;&gt;'alle Spiele'!$J22),Punktsystem!$B$9,0)+IF(AND(Punktsystem!$D$11&lt;&gt;"",OR('alle Spiele'!$H22='alle Spiele'!Z22,'alle Spiele'!$J22='alle Spiele'!AA22)),Punktsystem!$B$11,0)+IF(AND(Punktsystem!$D$10&lt;&gt;"",'alle Spiele'!$H22='alle Spiele'!$J22,'alle Spiele'!Z22='alle Spiele'!AA22,ABS('alle Spiele'!$H22-'alle Spiele'!Z22)=1),Punktsystem!$B$10,0),0)</f>
        <v>0</v>
      </c>
      <c r="AB22" s="223">
        <f>IF(Z22=Punktsystem!$B$5,IF(AND(Punktsystem!$I$14&lt;&gt;"",'alle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C22" s="226">
        <f>IF(OR('alle Spiele'!AC22="",'alle Spiele'!AD22="",'alle Spiele'!$K22="x"),0,IF(AND('alle Spiele'!$H22='alle Spiele'!AC22,'alle Spiele'!$J22='alle Spiele'!AD22),Punktsystem!$B$5,IF(OR(AND('alle Spiele'!$H22-'alle Spiele'!$J22&lt;0,'alle Spiele'!AC22-'alle Spiele'!AD22&lt;0),AND('alle Spiele'!$H22-'alle Spiele'!$J22&gt;0,'alle Spiele'!AC22-'alle Spiele'!AD22&gt;0),AND('alle Spiele'!$H22-'alle Spiele'!$J22=0,'alle Spiele'!AC22-'alle Spiele'!AD22=0)),Punktsystem!$B$6,0)))</f>
        <v>0</v>
      </c>
      <c r="AD22" s="222">
        <f>IF(AC22=Punktsystem!$B$6,IF(AND(Punktsystem!$D$9&lt;&gt;"",'alle Spiele'!$H22-'alle Spiele'!$J22='alle Spiele'!AC22-'alle Spiele'!AD22,'alle Spiele'!$H22&lt;&gt;'alle Spiele'!$J22),Punktsystem!$B$9,0)+IF(AND(Punktsystem!$D$11&lt;&gt;"",OR('alle Spiele'!$H22='alle Spiele'!AC22,'alle Spiele'!$J22='alle Spiele'!AD22)),Punktsystem!$B$11,0)+IF(AND(Punktsystem!$D$10&lt;&gt;"",'alle Spiele'!$H22='alle Spiele'!$J22,'alle Spiele'!AC22='alle Spiele'!AD22,ABS('alle Spiele'!$H22-'alle Spiele'!AC22)=1),Punktsystem!$B$10,0),0)</f>
        <v>0</v>
      </c>
      <c r="AE22" s="223">
        <f>IF(AC22=Punktsystem!$B$5,IF(AND(Punktsystem!$I$14&lt;&gt;"",'alle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F22" s="226">
        <f>IF(OR('alle Spiele'!AF22="",'alle Spiele'!AG22="",'alle Spiele'!$K22="x"),0,IF(AND('alle Spiele'!$H22='alle Spiele'!AF22,'alle Spiele'!$J22='alle Spiele'!AG22),Punktsystem!$B$5,IF(OR(AND('alle Spiele'!$H22-'alle Spiele'!$J22&lt;0,'alle Spiele'!AF22-'alle Spiele'!AG22&lt;0),AND('alle Spiele'!$H22-'alle Spiele'!$J22&gt;0,'alle Spiele'!AF22-'alle Spiele'!AG22&gt;0),AND('alle Spiele'!$H22-'alle Spiele'!$J22=0,'alle Spiele'!AF22-'alle Spiele'!AG22=0)),Punktsystem!$B$6,0)))</f>
        <v>0</v>
      </c>
      <c r="AG22" s="222">
        <f>IF(AF22=Punktsystem!$B$6,IF(AND(Punktsystem!$D$9&lt;&gt;"",'alle Spiele'!$H22-'alle Spiele'!$J22='alle Spiele'!AF22-'alle Spiele'!AG22,'alle Spiele'!$H22&lt;&gt;'alle Spiele'!$J22),Punktsystem!$B$9,0)+IF(AND(Punktsystem!$D$11&lt;&gt;"",OR('alle Spiele'!$H22='alle Spiele'!AF22,'alle Spiele'!$J22='alle Spiele'!AG22)),Punktsystem!$B$11,0)+IF(AND(Punktsystem!$D$10&lt;&gt;"",'alle Spiele'!$H22='alle Spiele'!$J22,'alle Spiele'!AF22='alle Spiele'!AG22,ABS('alle Spiele'!$H22-'alle Spiele'!AF22)=1),Punktsystem!$B$10,0),0)</f>
        <v>0</v>
      </c>
      <c r="AH22" s="223">
        <f>IF(AF22=Punktsystem!$B$5,IF(AND(Punktsystem!$I$14&lt;&gt;"",'alle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I22" s="226">
        <f>IF(OR('alle Spiele'!AI22="",'alle Spiele'!AJ22="",'alle Spiele'!$K22="x"),0,IF(AND('alle Spiele'!$H22='alle Spiele'!AI22,'alle Spiele'!$J22='alle Spiele'!AJ22),Punktsystem!$B$5,IF(OR(AND('alle Spiele'!$H22-'alle Spiele'!$J22&lt;0,'alle Spiele'!AI22-'alle Spiele'!AJ22&lt;0),AND('alle Spiele'!$H22-'alle Spiele'!$J22&gt;0,'alle Spiele'!AI22-'alle Spiele'!AJ22&gt;0),AND('alle Spiele'!$H22-'alle Spiele'!$J22=0,'alle Spiele'!AI22-'alle Spiele'!AJ22=0)),Punktsystem!$B$6,0)))</f>
        <v>0</v>
      </c>
      <c r="AJ22" s="222">
        <f>IF(AI22=Punktsystem!$B$6,IF(AND(Punktsystem!$D$9&lt;&gt;"",'alle Spiele'!$H22-'alle Spiele'!$J22='alle Spiele'!AI22-'alle Spiele'!AJ22,'alle Spiele'!$H22&lt;&gt;'alle Spiele'!$J22),Punktsystem!$B$9,0)+IF(AND(Punktsystem!$D$11&lt;&gt;"",OR('alle Spiele'!$H22='alle Spiele'!AI22,'alle Spiele'!$J22='alle Spiele'!AJ22)),Punktsystem!$B$11,0)+IF(AND(Punktsystem!$D$10&lt;&gt;"",'alle Spiele'!$H22='alle Spiele'!$J22,'alle Spiele'!AI22='alle Spiele'!AJ22,ABS('alle Spiele'!$H22-'alle Spiele'!AI22)=1),Punktsystem!$B$10,0),0)</f>
        <v>0</v>
      </c>
      <c r="AK22" s="223">
        <f>IF(AI22=Punktsystem!$B$5,IF(AND(Punktsystem!$I$14&lt;&gt;"",'alle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L22" s="226">
        <f>IF(OR('alle Spiele'!AL22="",'alle Spiele'!AM22="",'alle Spiele'!$K22="x"),0,IF(AND('alle Spiele'!$H22='alle Spiele'!AL22,'alle Spiele'!$J22='alle Spiele'!AM22),Punktsystem!$B$5,IF(OR(AND('alle Spiele'!$H22-'alle Spiele'!$J22&lt;0,'alle Spiele'!AL22-'alle Spiele'!AM22&lt;0),AND('alle Spiele'!$H22-'alle Spiele'!$J22&gt;0,'alle Spiele'!AL22-'alle Spiele'!AM22&gt;0),AND('alle Spiele'!$H22-'alle Spiele'!$J22=0,'alle Spiele'!AL22-'alle Spiele'!AM22=0)),Punktsystem!$B$6,0)))</f>
        <v>0</v>
      </c>
      <c r="AM22" s="222">
        <f>IF(AL22=Punktsystem!$B$6,IF(AND(Punktsystem!$D$9&lt;&gt;"",'alle Spiele'!$H22-'alle Spiele'!$J22='alle Spiele'!AL22-'alle Spiele'!AM22,'alle Spiele'!$H22&lt;&gt;'alle Spiele'!$J22),Punktsystem!$B$9,0)+IF(AND(Punktsystem!$D$11&lt;&gt;"",OR('alle Spiele'!$H22='alle Spiele'!AL22,'alle Spiele'!$J22='alle Spiele'!AM22)),Punktsystem!$B$11,0)+IF(AND(Punktsystem!$D$10&lt;&gt;"",'alle Spiele'!$H22='alle Spiele'!$J22,'alle Spiele'!AL22='alle Spiele'!AM22,ABS('alle Spiele'!$H22-'alle Spiele'!AL22)=1),Punktsystem!$B$10,0),0)</f>
        <v>0</v>
      </c>
      <c r="AN22" s="223">
        <f>IF(AL22=Punktsystem!$B$5,IF(AND(Punktsystem!$I$14&lt;&gt;"",'alle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O22" s="226">
        <f>IF(OR('alle Spiele'!AO22="",'alle Spiele'!AP22="",'alle Spiele'!$K22="x"),0,IF(AND('alle Spiele'!$H22='alle Spiele'!AO22,'alle Spiele'!$J22='alle Spiele'!AP22),Punktsystem!$B$5,IF(OR(AND('alle Spiele'!$H22-'alle Spiele'!$J22&lt;0,'alle Spiele'!AO22-'alle Spiele'!AP22&lt;0),AND('alle Spiele'!$H22-'alle Spiele'!$J22&gt;0,'alle Spiele'!AO22-'alle Spiele'!AP22&gt;0),AND('alle Spiele'!$H22-'alle Spiele'!$J22=0,'alle Spiele'!AO22-'alle Spiele'!AP22=0)),Punktsystem!$B$6,0)))</f>
        <v>0</v>
      </c>
      <c r="AP22" s="222">
        <f>IF(AO22=Punktsystem!$B$6,IF(AND(Punktsystem!$D$9&lt;&gt;"",'alle Spiele'!$H22-'alle Spiele'!$J22='alle Spiele'!AO22-'alle Spiele'!AP22,'alle Spiele'!$H22&lt;&gt;'alle Spiele'!$J22),Punktsystem!$B$9,0)+IF(AND(Punktsystem!$D$11&lt;&gt;"",OR('alle Spiele'!$H22='alle Spiele'!AO22,'alle Spiele'!$J22='alle Spiele'!AP22)),Punktsystem!$B$11,0)+IF(AND(Punktsystem!$D$10&lt;&gt;"",'alle Spiele'!$H22='alle Spiele'!$J22,'alle Spiele'!AO22='alle Spiele'!AP22,ABS('alle Spiele'!$H22-'alle Spiele'!AO22)=1),Punktsystem!$B$10,0),0)</f>
        <v>0</v>
      </c>
      <c r="AQ22" s="223">
        <f>IF(AO22=Punktsystem!$B$5,IF(AND(Punktsystem!$I$14&lt;&gt;"",'alle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R22" s="226">
        <f>IF(OR('alle Spiele'!AR22="",'alle Spiele'!AS22="",'alle Spiele'!$K22="x"),0,IF(AND('alle Spiele'!$H22='alle Spiele'!AR22,'alle Spiele'!$J22='alle Spiele'!AS22),Punktsystem!$B$5,IF(OR(AND('alle Spiele'!$H22-'alle Spiele'!$J22&lt;0,'alle Spiele'!AR22-'alle Spiele'!AS22&lt;0),AND('alle Spiele'!$H22-'alle Spiele'!$J22&gt;0,'alle Spiele'!AR22-'alle Spiele'!AS22&gt;0),AND('alle Spiele'!$H22-'alle Spiele'!$J22=0,'alle Spiele'!AR22-'alle Spiele'!AS22=0)),Punktsystem!$B$6,0)))</f>
        <v>0</v>
      </c>
      <c r="AS22" s="222">
        <f>IF(AR22=Punktsystem!$B$6,IF(AND(Punktsystem!$D$9&lt;&gt;"",'alle Spiele'!$H22-'alle Spiele'!$J22='alle Spiele'!AR22-'alle Spiele'!AS22,'alle Spiele'!$H22&lt;&gt;'alle Spiele'!$J22),Punktsystem!$B$9,0)+IF(AND(Punktsystem!$D$11&lt;&gt;"",OR('alle Spiele'!$H22='alle Spiele'!AR22,'alle Spiele'!$J22='alle Spiele'!AS22)),Punktsystem!$B$11,0)+IF(AND(Punktsystem!$D$10&lt;&gt;"",'alle Spiele'!$H22='alle Spiele'!$J22,'alle Spiele'!AR22='alle Spiele'!AS22,ABS('alle Spiele'!$H22-'alle Spiele'!AR22)=1),Punktsystem!$B$10,0),0)</f>
        <v>0</v>
      </c>
      <c r="AT22" s="223">
        <f>IF(AR22=Punktsystem!$B$5,IF(AND(Punktsystem!$I$14&lt;&gt;"",'alle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U22" s="226">
        <f>IF(OR('alle Spiele'!AU22="",'alle Spiele'!AV22="",'alle Spiele'!$K22="x"),0,IF(AND('alle Spiele'!$H22='alle Spiele'!AU22,'alle Spiele'!$J22='alle Spiele'!AV22),Punktsystem!$B$5,IF(OR(AND('alle Spiele'!$H22-'alle Spiele'!$J22&lt;0,'alle Spiele'!AU22-'alle Spiele'!AV22&lt;0),AND('alle Spiele'!$H22-'alle Spiele'!$J22&gt;0,'alle Spiele'!AU22-'alle Spiele'!AV22&gt;0),AND('alle Spiele'!$H22-'alle Spiele'!$J22=0,'alle Spiele'!AU22-'alle Spiele'!AV22=0)),Punktsystem!$B$6,0)))</f>
        <v>0</v>
      </c>
      <c r="AV22" s="222">
        <f>IF(AU22=Punktsystem!$B$6,IF(AND(Punktsystem!$D$9&lt;&gt;"",'alle Spiele'!$H22-'alle Spiele'!$J22='alle Spiele'!AU22-'alle Spiele'!AV22,'alle Spiele'!$H22&lt;&gt;'alle Spiele'!$J22),Punktsystem!$B$9,0)+IF(AND(Punktsystem!$D$11&lt;&gt;"",OR('alle Spiele'!$H22='alle Spiele'!AU22,'alle Spiele'!$J22='alle Spiele'!AV22)),Punktsystem!$B$11,0)+IF(AND(Punktsystem!$D$10&lt;&gt;"",'alle Spiele'!$H22='alle Spiele'!$J22,'alle Spiele'!AU22='alle Spiele'!AV22,ABS('alle Spiele'!$H22-'alle Spiele'!AU22)=1),Punktsystem!$B$10,0),0)</f>
        <v>0</v>
      </c>
      <c r="AW22" s="223">
        <f>IF(AU22=Punktsystem!$B$5,IF(AND(Punktsystem!$I$14&lt;&gt;"",'alle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X22" s="226">
        <f>IF(OR('alle Spiele'!AX22="",'alle Spiele'!AY22="",'alle Spiele'!$K22="x"),0,IF(AND('alle Spiele'!$H22='alle Spiele'!AX22,'alle Spiele'!$J22='alle Spiele'!AY22),Punktsystem!$B$5,IF(OR(AND('alle Spiele'!$H22-'alle Spiele'!$J22&lt;0,'alle Spiele'!AX22-'alle Spiele'!AY22&lt;0),AND('alle Spiele'!$H22-'alle Spiele'!$J22&gt;0,'alle Spiele'!AX22-'alle Spiele'!AY22&gt;0),AND('alle Spiele'!$H22-'alle Spiele'!$J22=0,'alle Spiele'!AX22-'alle Spiele'!AY22=0)),Punktsystem!$B$6,0)))</f>
        <v>0</v>
      </c>
      <c r="AY22" s="222">
        <f>IF(AX22=Punktsystem!$B$6,IF(AND(Punktsystem!$D$9&lt;&gt;"",'alle Spiele'!$H22-'alle Spiele'!$J22='alle Spiele'!AX22-'alle Spiele'!AY22,'alle Spiele'!$H22&lt;&gt;'alle Spiele'!$J22),Punktsystem!$B$9,0)+IF(AND(Punktsystem!$D$11&lt;&gt;"",OR('alle Spiele'!$H22='alle Spiele'!AX22,'alle Spiele'!$J22='alle Spiele'!AY22)),Punktsystem!$B$11,0)+IF(AND(Punktsystem!$D$10&lt;&gt;"",'alle Spiele'!$H22='alle Spiele'!$J22,'alle Spiele'!AX22='alle Spiele'!AY22,ABS('alle Spiele'!$H22-'alle Spiele'!AX22)=1),Punktsystem!$B$10,0),0)</f>
        <v>0</v>
      </c>
      <c r="AZ22" s="223">
        <f>IF(AX22=Punktsystem!$B$5,IF(AND(Punktsystem!$I$14&lt;&gt;"",'alle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A22" s="226">
        <f>IF(OR('alle Spiele'!BA22="",'alle Spiele'!BB22="",'alle Spiele'!$K22="x"),0,IF(AND('alle Spiele'!$H22='alle Spiele'!BA22,'alle Spiele'!$J22='alle Spiele'!BB22),Punktsystem!$B$5,IF(OR(AND('alle Spiele'!$H22-'alle Spiele'!$J22&lt;0,'alle Spiele'!BA22-'alle Spiele'!BB22&lt;0),AND('alle Spiele'!$H22-'alle Spiele'!$J22&gt;0,'alle Spiele'!BA22-'alle Spiele'!BB22&gt;0),AND('alle Spiele'!$H22-'alle Spiele'!$J22=0,'alle Spiele'!BA22-'alle Spiele'!BB22=0)),Punktsystem!$B$6,0)))</f>
        <v>0</v>
      </c>
      <c r="BB22" s="222">
        <f>IF(BA22=Punktsystem!$B$6,IF(AND(Punktsystem!$D$9&lt;&gt;"",'alle Spiele'!$H22-'alle Spiele'!$J22='alle Spiele'!BA22-'alle Spiele'!BB22,'alle Spiele'!$H22&lt;&gt;'alle Spiele'!$J22),Punktsystem!$B$9,0)+IF(AND(Punktsystem!$D$11&lt;&gt;"",OR('alle Spiele'!$H22='alle Spiele'!BA22,'alle Spiele'!$J22='alle Spiele'!BB22)),Punktsystem!$B$11,0)+IF(AND(Punktsystem!$D$10&lt;&gt;"",'alle Spiele'!$H22='alle Spiele'!$J22,'alle Spiele'!BA22='alle Spiele'!BB22,ABS('alle Spiele'!$H22-'alle Spiele'!BA22)=1),Punktsystem!$B$10,0),0)</f>
        <v>0</v>
      </c>
      <c r="BC22" s="223">
        <f>IF(BA22=Punktsystem!$B$5,IF(AND(Punktsystem!$I$14&lt;&gt;"",'alle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D22" s="226">
        <f>IF(OR('alle Spiele'!BD22="",'alle Spiele'!BE22="",'alle Spiele'!$K22="x"),0,IF(AND('alle Spiele'!$H22='alle Spiele'!BD22,'alle Spiele'!$J22='alle Spiele'!BE22),Punktsystem!$B$5,IF(OR(AND('alle Spiele'!$H22-'alle Spiele'!$J22&lt;0,'alle Spiele'!BD22-'alle Spiele'!BE22&lt;0),AND('alle Spiele'!$H22-'alle Spiele'!$J22&gt;0,'alle Spiele'!BD22-'alle Spiele'!BE22&gt;0),AND('alle Spiele'!$H22-'alle Spiele'!$J22=0,'alle Spiele'!BD22-'alle Spiele'!BE22=0)),Punktsystem!$B$6,0)))</f>
        <v>0</v>
      </c>
      <c r="BE22" s="222">
        <f>IF(BD22=Punktsystem!$B$6,IF(AND(Punktsystem!$D$9&lt;&gt;"",'alle Spiele'!$H22-'alle Spiele'!$J22='alle Spiele'!BD22-'alle Spiele'!BE22,'alle Spiele'!$H22&lt;&gt;'alle Spiele'!$J22),Punktsystem!$B$9,0)+IF(AND(Punktsystem!$D$11&lt;&gt;"",OR('alle Spiele'!$H22='alle Spiele'!BD22,'alle Spiele'!$J22='alle Spiele'!BE22)),Punktsystem!$B$11,0)+IF(AND(Punktsystem!$D$10&lt;&gt;"",'alle Spiele'!$H22='alle Spiele'!$J22,'alle Spiele'!BD22='alle Spiele'!BE22,ABS('alle Spiele'!$H22-'alle Spiele'!BD22)=1),Punktsystem!$B$10,0),0)</f>
        <v>0</v>
      </c>
      <c r="BF22" s="223">
        <f>IF(BD22=Punktsystem!$B$5,IF(AND(Punktsystem!$I$14&lt;&gt;"",'alle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G22" s="226">
        <f>IF(OR('alle Spiele'!BG22="",'alle Spiele'!BH22="",'alle Spiele'!$K22="x"),0,IF(AND('alle Spiele'!$H22='alle Spiele'!BG22,'alle Spiele'!$J22='alle Spiele'!BH22),Punktsystem!$B$5,IF(OR(AND('alle Spiele'!$H22-'alle Spiele'!$J22&lt;0,'alle Spiele'!BG22-'alle Spiele'!BH22&lt;0),AND('alle Spiele'!$H22-'alle Spiele'!$J22&gt;0,'alle Spiele'!BG22-'alle Spiele'!BH22&gt;0),AND('alle Spiele'!$H22-'alle Spiele'!$J22=0,'alle Spiele'!BG22-'alle Spiele'!BH22=0)),Punktsystem!$B$6,0)))</f>
        <v>0</v>
      </c>
      <c r="BH22" s="222">
        <f>IF(BG22=Punktsystem!$B$6,IF(AND(Punktsystem!$D$9&lt;&gt;"",'alle Spiele'!$H22-'alle Spiele'!$J22='alle Spiele'!BG22-'alle Spiele'!BH22,'alle Spiele'!$H22&lt;&gt;'alle Spiele'!$J22),Punktsystem!$B$9,0)+IF(AND(Punktsystem!$D$11&lt;&gt;"",OR('alle Spiele'!$H22='alle Spiele'!BG22,'alle Spiele'!$J22='alle Spiele'!BH22)),Punktsystem!$B$11,0)+IF(AND(Punktsystem!$D$10&lt;&gt;"",'alle Spiele'!$H22='alle Spiele'!$J22,'alle Spiele'!BG22='alle Spiele'!BH22,ABS('alle Spiele'!$H22-'alle Spiele'!BG22)=1),Punktsystem!$B$10,0),0)</f>
        <v>0</v>
      </c>
      <c r="BI22" s="223">
        <f>IF(BG22=Punktsystem!$B$5,IF(AND(Punktsystem!$I$14&lt;&gt;"",'alle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J22" s="226">
        <f>IF(OR('alle Spiele'!BJ22="",'alle Spiele'!BK22="",'alle Spiele'!$K22="x"),0,IF(AND('alle Spiele'!$H22='alle Spiele'!BJ22,'alle Spiele'!$J22='alle Spiele'!BK22),Punktsystem!$B$5,IF(OR(AND('alle Spiele'!$H22-'alle Spiele'!$J22&lt;0,'alle Spiele'!BJ22-'alle Spiele'!BK22&lt;0),AND('alle Spiele'!$H22-'alle Spiele'!$J22&gt;0,'alle Spiele'!BJ22-'alle Spiele'!BK22&gt;0),AND('alle Spiele'!$H22-'alle Spiele'!$J22=0,'alle Spiele'!BJ22-'alle Spiele'!BK22=0)),Punktsystem!$B$6,0)))</f>
        <v>0</v>
      </c>
      <c r="BK22" s="222">
        <f>IF(BJ22=Punktsystem!$B$6,IF(AND(Punktsystem!$D$9&lt;&gt;"",'alle Spiele'!$H22-'alle Spiele'!$J22='alle Spiele'!BJ22-'alle Spiele'!BK22,'alle Spiele'!$H22&lt;&gt;'alle Spiele'!$J22),Punktsystem!$B$9,0)+IF(AND(Punktsystem!$D$11&lt;&gt;"",OR('alle Spiele'!$H22='alle Spiele'!BJ22,'alle Spiele'!$J22='alle Spiele'!BK22)),Punktsystem!$B$11,0)+IF(AND(Punktsystem!$D$10&lt;&gt;"",'alle Spiele'!$H22='alle Spiele'!$J22,'alle Spiele'!BJ22='alle Spiele'!BK22,ABS('alle Spiele'!$H22-'alle Spiele'!BJ22)=1),Punktsystem!$B$10,0),0)</f>
        <v>0</v>
      </c>
      <c r="BL22" s="223">
        <f>IF(BJ22=Punktsystem!$B$5,IF(AND(Punktsystem!$I$14&lt;&gt;"",'alle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M22" s="226">
        <f>IF(OR('alle Spiele'!BM22="",'alle Spiele'!BN22="",'alle Spiele'!$K22="x"),0,IF(AND('alle Spiele'!$H22='alle Spiele'!BM22,'alle Spiele'!$J22='alle Spiele'!BN22),Punktsystem!$B$5,IF(OR(AND('alle Spiele'!$H22-'alle Spiele'!$J22&lt;0,'alle Spiele'!BM22-'alle Spiele'!BN22&lt;0),AND('alle Spiele'!$H22-'alle Spiele'!$J22&gt;0,'alle Spiele'!BM22-'alle Spiele'!BN22&gt;0),AND('alle Spiele'!$H22-'alle Spiele'!$J22=0,'alle Spiele'!BM22-'alle Spiele'!BN22=0)),Punktsystem!$B$6,0)))</f>
        <v>0</v>
      </c>
      <c r="BN22" s="222">
        <f>IF(BM22=Punktsystem!$B$6,IF(AND(Punktsystem!$D$9&lt;&gt;"",'alle Spiele'!$H22-'alle Spiele'!$J22='alle Spiele'!BM22-'alle Spiele'!BN22,'alle Spiele'!$H22&lt;&gt;'alle Spiele'!$J22),Punktsystem!$B$9,0)+IF(AND(Punktsystem!$D$11&lt;&gt;"",OR('alle Spiele'!$H22='alle Spiele'!BM22,'alle Spiele'!$J22='alle Spiele'!BN22)),Punktsystem!$B$11,0)+IF(AND(Punktsystem!$D$10&lt;&gt;"",'alle Spiele'!$H22='alle Spiele'!$J22,'alle Spiele'!BM22='alle Spiele'!BN22,ABS('alle Spiele'!$H22-'alle Spiele'!BM22)=1),Punktsystem!$B$10,0),0)</f>
        <v>0</v>
      </c>
      <c r="BO22" s="223">
        <f>IF(BM22=Punktsystem!$B$5,IF(AND(Punktsystem!$I$14&lt;&gt;"",'alle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P22" s="226">
        <f>IF(OR('alle Spiele'!BP22="",'alle Spiele'!BQ22="",'alle Spiele'!$K22="x"),0,IF(AND('alle Spiele'!$H22='alle Spiele'!BP22,'alle Spiele'!$J22='alle Spiele'!BQ22),Punktsystem!$B$5,IF(OR(AND('alle Spiele'!$H22-'alle Spiele'!$J22&lt;0,'alle Spiele'!BP22-'alle Spiele'!BQ22&lt;0),AND('alle Spiele'!$H22-'alle Spiele'!$J22&gt;0,'alle Spiele'!BP22-'alle Spiele'!BQ22&gt;0),AND('alle Spiele'!$H22-'alle Spiele'!$J22=0,'alle Spiele'!BP22-'alle Spiele'!BQ22=0)),Punktsystem!$B$6,0)))</f>
        <v>0</v>
      </c>
      <c r="BQ22" s="222">
        <f>IF(BP22=Punktsystem!$B$6,IF(AND(Punktsystem!$D$9&lt;&gt;"",'alle Spiele'!$H22-'alle Spiele'!$J22='alle Spiele'!BP22-'alle Spiele'!BQ22,'alle Spiele'!$H22&lt;&gt;'alle Spiele'!$J22),Punktsystem!$B$9,0)+IF(AND(Punktsystem!$D$11&lt;&gt;"",OR('alle Spiele'!$H22='alle Spiele'!BP22,'alle Spiele'!$J22='alle Spiele'!BQ22)),Punktsystem!$B$11,0)+IF(AND(Punktsystem!$D$10&lt;&gt;"",'alle Spiele'!$H22='alle Spiele'!$J22,'alle Spiele'!BP22='alle Spiele'!BQ22,ABS('alle Spiele'!$H22-'alle Spiele'!BP22)=1),Punktsystem!$B$10,0),0)</f>
        <v>0</v>
      </c>
      <c r="BR22" s="223">
        <f>IF(BP22=Punktsystem!$B$5,IF(AND(Punktsystem!$I$14&lt;&gt;"",'alle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S22" s="226">
        <f>IF(OR('alle Spiele'!BS22="",'alle Spiele'!BT22="",'alle Spiele'!$K22="x"),0,IF(AND('alle Spiele'!$H22='alle Spiele'!BS22,'alle Spiele'!$J22='alle Spiele'!BT22),Punktsystem!$B$5,IF(OR(AND('alle Spiele'!$H22-'alle Spiele'!$J22&lt;0,'alle Spiele'!BS22-'alle Spiele'!BT22&lt;0),AND('alle Spiele'!$H22-'alle Spiele'!$J22&gt;0,'alle Spiele'!BS22-'alle Spiele'!BT22&gt;0),AND('alle Spiele'!$H22-'alle Spiele'!$J22=0,'alle Spiele'!BS22-'alle Spiele'!BT22=0)),Punktsystem!$B$6,0)))</f>
        <v>0</v>
      </c>
      <c r="BT22" s="222">
        <f>IF(BS22=Punktsystem!$B$6,IF(AND(Punktsystem!$D$9&lt;&gt;"",'alle Spiele'!$H22-'alle Spiele'!$J22='alle Spiele'!BS22-'alle Spiele'!BT22,'alle Spiele'!$H22&lt;&gt;'alle Spiele'!$J22),Punktsystem!$B$9,0)+IF(AND(Punktsystem!$D$11&lt;&gt;"",OR('alle Spiele'!$H22='alle Spiele'!BS22,'alle Spiele'!$J22='alle Spiele'!BT22)),Punktsystem!$B$11,0)+IF(AND(Punktsystem!$D$10&lt;&gt;"",'alle Spiele'!$H22='alle Spiele'!$J22,'alle Spiele'!BS22='alle Spiele'!BT22,ABS('alle Spiele'!$H22-'alle Spiele'!BS22)=1),Punktsystem!$B$10,0),0)</f>
        <v>0</v>
      </c>
      <c r="BU22" s="223">
        <f>IF(BS22=Punktsystem!$B$5,IF(AND(Punktsystem!$I$14&lt;&gt;"",'alle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V22" s="226">
        <f>IF(OR('alle Spiele'!BV22="",'alle Spiele'!BW22="",'alle Spiele'!$K22="x"),0,IF(AND('alle Spiele'!$H22='alle Spiele'!BV22,'alle Spiele'!$J22='alle Spiele'!BW22),Punktsystem!$B$5,IF(OR(AND('alle Spiele'!$H22-'alle Spiele'!$J22&lt;0,'alle Spiele'!BV22-'alle Spiele'!BW22&lt;0),AND('alle Spiele'!$H22-'alle Spiele'!$J22&gt;0,'alle Spiele'!BV22-'alle Spiele'!BW22&gt;0),AND('alle Spiele'!$H22-'alle Spiele'!$J22=0,'alle Spiele'!BV22-'alle Spiele'!BW22=0)),Punktsystem!$B$6,0)))</f>
        <v>0</v>
      </c>
      <c r="BW22" s="222">
        <f>IF(BV22=Punktsystem!$B$6,IF(AND(Punktsystem!$D$9&lt;&gt;"",'alle Spiele'!$H22-'alle Spiele'!$J22='alle Spiele'!BV22-'alle Spiele'!BW22,'alle Spiele'!$H22&lt;&gt;'alle Spiele'!$J22),Punktsystem!$B$9,0)+IF(AND(Punktsystem!$D$11&lt;&gt;"",OR('alle Spiele'!$H22='alle Spiele'!BV22,'alle Spiele'!$J22='alle Spiele'!BW22)),Punktsystem!$B$11,0)+IF(AND(Punktsystem!$D$10&lt;&gt;"",'alle Spiele'!$H22='alle Spiele'!$J22,'alle Spiele'!BV22='alle Spiele'!BW22,ABS('alle Spiele'!$H22-'alle Spiele'!BV22)=1),Punktsystem!$B$10,0),0)</f>
        <v>0</v>
      </c>
      <c r="BX22" s="223">
        <f>IF(BV22=Punktsystem!$B$5,IF(AND(Punktsystem!$I$14&lt;&gt;"",'alle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Y22" s="226">
        <f>IF(OR('alle Spiele'!BY22="",'alle Spiele'!BZ22="",'alle Spiele'!$K22="x"),0,IF(AND('alle Spiele'!$H22='alle Spiele'!BY22,'alle Spiele'!$J22='alle Spiele'!BZ22),Punktsystem!$B$5,IF(OR(AND('alle Spiele'!$H22-'alle Spiele'!$J22&lt;0,'alle Spiele'!BY22-'alle Spiele'!BZ22&lt;0),AND('alle Spiele'!$H22-'alle Spiele'!$J22&gt;0,'alle Spiele'!BY22-'alle Spiele'!BZ22&gt;0),AND('alle Spiele'!$H22-'alle Spiele'!$J22=0,'alle Spiele'!BY22-'alle Spiele'!BZ22=0)),Punktsystem!$B$6,0)))</f>
        <v>0</v>
      </c>
      <c r="BZ22" s="222">
        <f>IF(BY22=Punktsystem!$B$6,IF(AND(Punktsystem!$D$9&lt;&gt;"",'alle Spiele'!$H22-'alle Spiele'!$J22='alle Spiele'!BY22-'alle Spiele'!BZ22,'alle Spiele'!$H22&lt;&gt;'alle Spiele'!$J22),Punktsystem!$B$9,0)+IF(AND(Punktsystem!$D$11&lt;&gt;"",OR('alle Spiele'!$H22='alle Spiele'!BY22,'alle Spiele'!$J22='alle Spiele'!BZ22)),Punktsystem!$B$11,0)+IF(AND(Punktsystem!$D$10&lt;&gt;"",'alle Spiele'!$H22='alle Spiele'!$J22,'alle Spiele'!BY22='alle Spiele'!BZ22,ABS('alle Spiele'!$H22-'alle Spiele'!BY22)=1),Punktsystem!$B$10,0),0)</f>
        <v>0</v>
      </c>
      <c r="CA22" s="223">
        <f>IF(BY22=Punktsystem!$B$5,IF(AND(Punktsystem!$I$14&lt;&gt;"",'alle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B22" s="226">
        <f>IF(OR('alle Spiele'!CB22="",'alle Spiele'!CC22="",'alle Spiele'!$K22="x"),0,IF(AND('alle Spiele'!$H22='alle Spiele'!CB22,'alle Spiele'!$J22='alle Spiele'!CC22),Punktsystem!$B$5,IF(OR(AND('alle Spiele'!$H22-'alle Spiele'!$J22&lt;0,'alle Spiele'!CB22-'alle Spiele'!CC22&lt;0),AND('alle Spiele'!$H22-'alle Spiele'!$J22&gt;0,'alle Spiele'!CB22-'alle Spiele'!CC22&gt;0),AND('alle Spiele'!$H22-'alle Spiele'!$J22=0,'alle Spiele'!CB22-'alle Spiele'!CC22=0)),Punktsystem!$B$6,0)))</f>
        <v>0</v>
      </c>
      <c r="CC22" s="222">
        <f>IF(CB22=Punktsystem!$B$6,IF(AND(Punktsystem!$D$9&lt;&gt;"",'alle Spiele'!$H22-'alle Spiele'!$J22='alle Spiele'!CB22-'alle Spiele'!CC22,'alle Spiele'!$H22&lt;&gt;'alle Spiele'!$J22),Punktsystem!$B$9,0)+IF(AND(Punktsystem!$D$11&lt;&gt;"",OR('alle Spiele'!$H22='alle Spiele'!CB22,'alle Spiele'!$J22='alle Spiele'!CC22)),Punktsystem!$B$11,0)+IF(AND(Punktsystem!$D$10&lt;&gt;"",'alle Spiele'!$H22='alle Spiele'!$J22,'alle Spiele'!CB22='alle Spiele'!CC22,ABS('alle Spiele'!$H22-'alle Spiele'!CB22)=1),Punktsystem!$B$10,0),0)</f>
        <v>0</v>
      </c>
      <c r="CD22" s="223">
        <f>IF(CB22=Punktsystem!$B$5,IF(AND(Punktsystem!$I$14&lt;&gt;"",'alle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E22" s="226">
        <f>IF(OR('alle Spiele'!CE22="",'alle Spiele'!CF22="",'alle Spiele'!$K22="x"),0,IF(AND('alle Spiele'!$H22='alle Spiele'!CE22,'alle Spiele'!$J22='alle Spiele'!CF22),Punktsystem!$B$5,IF(OR(AND('alle Spiele'!$H22-'alle Spiele'!$J22&lt;0,'alle Spiele'!CE22-'alle Spiele'!CF22&lt;0),AND('alle Spiele'!$H22-'alle Spiele'!$J22&gt;0,'alle Spiele'!CE22-'alle Spiele'!CF22&gt;0),AND('alle Spiele'!$H22-'alle Spiele'!$J22=0,'alle Spiele'!CE22-'alle Spiele'!CF22=0)),Punktsystem!$B$6,0)))</f>
        <v>0</v>
      </c>
      <c r="CF22" s="222">
        <f>IF(CE22=Punktsystem!$B$6,IF(AND(Punktsystem!$D$9&lt;&gt;"",'alle Spiele'!$H22-'alle Spiele'!$J22='alle Spiele'!CE22-'alle Spiele'!CF22,'alle Spiele'!$H22&lt;&gt;'alle Spiele'!$J22),Punktsystem!$B$9,0)+IF(AND(Punktsystem!$D$11&lt;&gt;"",OR('alle Spiele'!$H22='alle Spiele'!CE22,'alle Spiele'!$J22='alle Spiele'!CF22)),Punktsystem!$B$11,0)+IF(AND(Punktsystem!$D$10&lt;&gt;"",'alle Spiele'!$H22='alle Spiele'!$J22,'alle Spiele'!CE22='alle Spiele'!CF22,ABS('alle Spiele'!$H22-'alle Spiele'!CE22)=1),Punktsystem!$B$10,0),0)</f>
        <v>0</v>
      </c>
      <c r="CG22" s="223">
        <f>IF(CE22=Punktsystem!$B$5,IF(AND(Punktsystem!$I$14&lt;&gt;"",'alle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H22" s="226">
        <f>IF(OR('alle Spiele'!CH22="",'alle Spiele'!CI22="",'alle Spiele'!$K22="x"),0,IF(AND('alle Spiele'!$H22='alle Spiele'!CH22,'alle Spiele'!$J22='alle Spiele'!CI22),Punktsystem!$B$5,IF(OR(AND('alle Spiele'!$H22-'alle Spiele'!$J22&lt;0,'alle Spiele'!CH22-'alle Spiele'!CI22&lt;0),AND('alle Spiele'!$H22-'alle Spiele'!$J22&gt;0,'alle Spiele'!CH22-'alle Spiele'!CI22&gt;0),AND('alle Spiele'!$H22-'alle Spiele'!$J22=0,'alle Spiele'!CH22-'alle Spiele'!CI22=0)),Punktsystem!$B$6,0)))</f>
        <v>0</v>
      </c>
      <c r="CI22" s="222">
        <f>IF(CH22=Punktsystem!$B$6,IF(AND(Punktsystem!$D$9&lt;&gt;"",'alle Spiele'!$H22-'alle Spiele'!$J22='alle Spiele'!CH22-'alle Spiele'!CI22,'alle Spiele'!$H22&lt;&gt;'alle Spiele'!$J22),Punktsystem!$B$9,0)+IF(AND(Punktsystem!$D$11&lt;&gt;"",OR('alle Spiele'!$H22='alle Spiele'!CH22,'alle Spiele'!$J22='alle Spiele'!CI22)),Punktsystem!$B$11,0)+IF(AND(Punktsystem!$D$10&lt;&gt;"",'alle Spiele'!$H22='alle Spiele'!$J22,'alle Spiele'!CH22='alle Spiele'!CI22,ABS('alle Spiele'!$H22-'alle Spiele'!CH22)=1),Punktsystem!$B$10,0),0)</f>
        <v>0</v>
      </c>
      <c r="CJ22" s="223">
        <f>IF(CH22=Punktsystem!$B$5,IF(AND(Punktsystem!$I$14&lt;&gt;"",'alle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K22" s="226">
        <f>IF(OR('alle Spiele'!CK22="",'alle Spiele'!CL22="",'alle Spiele'!$K22="x"),0,IF(AND('alle Spiele'!$H22='alle Spiele'!CK22,'alle Spiele'!$J22='alle Spiele'!CL22),Punktsystem!$B$5,IF(OR(AND('alle Spiele'!$H22-'alle Spiele'!$J22&lt;0,'alle Spiele'!CK22-'alle Spiele'!CL22&lt;0),AND('alle Spiele'!$H22-'alle Spiele'!$J22&gt;0,'alle Spiele'!CK22-'alle Spiele'!CL22&gt;0),AND('alle Spiele'!$H22-'alle Spiele'!$J22=0,'alle Spiele'!CK22-'alle Spiele'!CL22=0)),Punktsystem!$B$6,0)))</f>
        <v>0</v>
      </c>
      <c r="CL22" s="222">
        <f>IF(CK22=Punktsystem!$B$6,IF(AND(Punktsystem!$D$9&lt;&gt;"",'alle Spiele'!$H22-'alle Spiele'!$J22='alle Spiele'!CK22-'alle Spiele'!CL22,'alle Spiele'!$H22&lt;&gt;'alle Spiele'!$J22),Punktsystem!$B$9,0)+IF(AND(Punktsystem!$D$11&lt;&gt;"",OR('alle Spiele'!$H22='alle Spiele'!CK22,'alle Spiele'!$J22='alle Spiele'!CL22)),Punktsystem!$B$11,0)+IF(AND(Punktsystem!$D$10&lt;&gt;"",'alle Spiele'!$H22='alle Spiele'!$J22,'alle Spiele'!CK22='alle Spiele'!CL22,ABS('alle Spiele'!$H22-'alle Spiele'!CK22)=1),Punktsystem!$B$10,0),0)</f>
        <v>0</v>
      </c>
      <c r="CM22" s="223">
        <f>IF(CK22=Punktsystem!$B$5,IF(AND(Punktsystem!$I$14&lt;&gt;"",'alle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N22" s="226">
        <f>IF(OR('alle Spiele'!CN22="",'alle Spiele'!CO22="",'alle Spiele'!$K22="x"),0,IF(AND('alle Spiele'!$H22='alle Spiele'!CN22,'alle Spiele'!$J22='alle Spiele'!CO22),Punktsystem!$B$5,IF(OR(AND('alle Spiele'!$H22-'alle Spiele'!$J22&lt;0,'alle Spiele'!CN22-'alle Spiele'!CO22&lt;0),AND('alle Spiele'!$H22-'alle Spiele'!$J22&gt;0,'alle Spiele'!CN22-'alle Spiele'!CO22&gt;0),AND('alle Spiele'!$H22-'alle Spiele'!$J22=0,'alle Spiele'!CN22-'alle Spiele'!CO22=0)),Punktsystem!$B$6,0)))</f>
        <v>0</v>
      </c>
      <c r="CO22" s="222">
        <f>IF(CN22=Punktsystem!$B$6,IF(AND(Punktsystem!$D$9&lt;&gt;"",'alle Spiele'!$H22-'alle Spiele'!$J22='alle Spiele'!CN22-'alle Spiele'!CO22,'alle Spiele'!$H22&lt;&gt;'alle Spiele'!$J22),Punktsystem!$B$9,0)+IF(AND(Punktsystem!$D$11&lt;&gt;"",OR('alle Spiele'!$H22='alle Spiele'!CN22,'alle Spiele'!$J22='alle Spiele'!CO22)),Punktsystem!$B$11,0)+IF(AND(Punktsystem!$D$10&lt;&gt;"",'alle Spiele'!$H22='alle Spiele'!$J22,'alle Spiele'!CN22='alle Spiele'!CO22,ABS('alle Spiele'!$H22-'alle Spiele'!CN22)=1),Punktsystem!$B$10,0),0)</f>
        <v>0</v>
      </c>
      <c r="CP22" s="223">
        <f>IF(CN22=Punktsystem!$B$5,IF(AND(Punktsystem!$I$14&lt;&gt;"",'alle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Q22" s="226">
        <f>IF(OR('alle Spiele'!CQ22="",'alle Spiele'!CR22="",'alle Spiele'!$K22="x"),0,IF(AND('alle Spiele'!$H22='alle Spiele'!CQ22,'alle Spiele'!$J22='alle Spiele'!CR22),Punktsystem!$B$5,IF(OR(AND('alle Spiele'!$H22-'alle Spiele'!$J22&lt;0,'alle Spiele'!CQ22-'alle Spiele'!CR22&lt;0),AND('alle Spiele'!$H22-'alle Spiele'!$J22&gt;0,'alle Spiele'!CQ22-'alle Spiele'!CR22&gt;0),AND('alle Spiele'!$H22-'alle Spiele'!$J22=0,'alle Spiele'!CQ22-'alle Spiele'!CR22=0)),Punktsystem!$B$6,0)))</f>
        <v>0</v>
      </c>
      <c r="CR22" s="222">
        <f>IF(CQ22=Punktsystem!$B$6,IF(AND(Punktsystem!$D$9&lt;&gt;"",'alle Spiele'!$H22-'alle Spiele'!$J22='alle Spiele'!CQ22-'alle Spiele'!CR22,'alle Spiele'!$H22&lt;&gt;'alle Spiele'!$J22),Punktsystem!$B$9,0)+IF(AND(Punktsystem!$D$11&lt;&gt;"",OR('alle Spiele'!$H22='alle Spiele'!CQ22,'alle Spiele'!$J22='alle Spiele'!CR22)),Punktsystem!$B$11,0)+IF(AND(Punktsystem!$D$10&lt;&gt;"",'alle Spiele'!$H22='alle Spiele'!$J22,'alle Spiele'!CQ22='alle Spiele'!CR22,ABS('alle Spiele'!$H22-'alle Spiele'!CQ22)=1),Punktsystem!$B$10,0),0)</f>
        <v>0</v>
      </c>
      <c r="CS22" s="223">
        <f>IF(CQ22=Punktsystem!$B$5,IF(AND(Punktsystem!$I$14&lt;&gt;"",'alle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T22" s="226">
        <f>IF(OR('alle Spiele'!CT22="",'alle Spiele'!CU22="",'alle Spiele'!$K22="x"),0,IF(AND('alle Spiele'!$H22='alle Spiele'!CT22,'alle Spiele'!$J22='alle Spiele'!CU22),Punktsystem!$B$5,IF(OR(AND('alle Spiele'!$H22-'alle Spiele'!$J22&lt;0,'alle Spiele'!CT22-'alle Spiele'!CU22&lt;0),AND('alle Spiele'!$H22-'alle Spiele'!$J22&gt;0,'alle Spiele'!CT22-'alle Spiele'!CU22&gt;0),AND('alle Spiele'!$H22-'alle Spiele'!$J22=0,'alle Spiele'!CT22-'alle Spiele'!CU22=0)),Punktsystem!$B$6,0)))</f>
        <v>0</v>
      </c>
      <c r="CU22" s="222">
        <f>IF(CT22=Punktsystem!$B$6,IF(AND(Punktsystem!$D$9&lt;&gt;"",'alle Spiele'!$H22-'alle Spiele'!$J22='alle Spiele'!CT22-'alle Spiele'!CU22,'alle Spiele'!$H22&lt;&gt;'alle Spiele'!$J22),Punktsystem!$B$9,0)+IF(AND(Punktsystem!$D$11&lt;&gt;"",OR('alle Spiele'!$H22='alle Spiele'!CT22,'alle Spiele'!$J22='alle Spiele'!CU22)),Punktsystem!$B$11,0)+IF(AND(Punktsystem!$D$10&lt;&gt;"",'alle Spiele'!$H22='alle Spiele'!$J22,'alle Spiele'!CT22='alle Spiele'!CU22,ABS('alle Spiele'!$H22-'alle Spiele'!CT22)=1),Punktsystem!$B$10,0),0)</f>
        <v>0</v>
      </c>
      <c r="CV22" s="223">
        <f>IF(CT22=Punktsystem!$B$5,IF(AND(Punktsystem!$I$14&lt;&gt;"",'alle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W22" s="226">
        <f>IF(OR('alle Spiele'!CW22="",'alle Spiele'!CX22="",'alle Spiele'!$K22="x"),0,IF(AND('alle Spiele'!$H22='alle Spiele'!CW22,'alle Spiele'!$J22='alle Spiele'!CX22),Punktsystem!$B$5,IF(OR(AND('alle Spiele'!$H22-'alle Spiele'!$J22&lt;0,'alle Spiele'!CW22-'alle Spiele'!CX22&lt;0),AND('alle Spiele'!$H22-'alle Spiele'!$J22&gt;0,'alle Spiele'!CW22-'alle Spiele'!CX22&gt;0),AND('alle Spiele'!$H22-'alle Spiele'!$J22=0,'alle Spiele'!CW22-'alle Spiele'!CX22=0)),Punktsystem!$B$6,0)))</f>
        <v>0</v>
      </c>
      <c r="CX22" s="222">
        <f>IF(CW22=Punktsystem!$B$6,IF(AND(Punktsystem!$D$9&lt;&gt;"",'alle Spiele'!$H22-'alle Spiele'!$J22='alle Spiele'!CW22-'alle Spiele'!CX22,'alle Spiele'!$H22&lt;&gt;'alle Spiele'!$J22),Punktsystem!$B$9,0)+IF(AND(Punktsystem!$D$11&lt;&gt;"",OR('alle Spiele'!$H22='alle Spiele'!CW22,'alle Spiele'!$J22='alle Spiele'!CX22)),Punktsystem!$B$11,0)+IF(AND(Punktsystem!$D$10&lt;&gt;"",'alle Spiele'!$H22='alle Spiele'!$J22,'alle Spiele'!CW22='alle Spiele'!CX22,ABS('alle Spiele'!$H22-'alle Spiele'!CW22)=1),Punktsystem!$B$10,0),0)</f>
        <v>0</v>
      </c>
      <c r="CY22" s="223">
        <f>IF(CW22=Punktsystem!$B$5,IF(AND(Punktsystem!$I$14&lt;&gt;"",'alle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Z22" s="226">
        <f>IF(OR('alle Spiele'!CZ22="",'alle Spiele'!DA22="",'alle Spiele'!$K22="x"),0,IF(AND('alle Spiele'!$H22='alle Spiele'!CZ22,'alle Spiele'!$J22='alle Spiele'!DA22),Punktsystem!$B$5,IF(OR(AND('alle Spiele'!$H22-'alle Spiele'!$J22&lt;0,'alle Spiele'!CZ22-'alle Spiele'!DA22&lt;0),AND('alle Spiele'!$H22-'alle Spiele'!$J22&gt;0,'alle Spiele'!CZ22-'alle Spiele'!DA22&gt;0),AND('alle Spiele'!$H22-'alle Spiele'!$J22=0,'alle Spiele'!CZ22-'alle Spiele'!DA22=0)),Punktsystem!$B$6,0)))</f>
        <v>0</v>
      </c>
      <c r="DA22" s="222">
        <f>IF(CZ22=Punktsystem!$B$6,IF(AND(Punktsystem!$D$9&lt;&gt;"",'alle Spiele'!$H22-'alle Spiele'!$J22='alle Spiele'!CZ22-'alle Spiele'!DA22,'alle Spiele'!$H22&lt;&gt;'alle Spiele'!$J22),Punktsystem!$B$9,0)+IF(AND(Punktsystem!$D$11&lt;&gt;"",OR('alle Spiele'!$H22='alle Spiele'!CZ22,'alle Spiele'!$J22='alle Spiele'!DA22)),Punktsystem!$B$11,0)+IF(AND(Punktsystem!$D$10&lt;&gt;"",'alle Spiele'!$H22='alle Spiele'!$J22,'alle Spiele'!CZ22='alle Spiele'!DA22,ABS('alle Spiele'!$H22-'alle Spiele'!CZ22)=1),Punktsystem!$B$10,0),0)</f>
        <v>0</v>
      </c>
      <c r="DB22" s="223">
        <f>IF(CZ22=Punktsystem!$B$5,IF(AND(Punktsystem!$I$14&lt;&gt;"",'alle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C22" s="226">
        <f>IF(OR('alle Spiele'!DC22="",'alle Spiele'!DD22="",'alle Spiele'!$K22="x"),0,IF(AND('alle Spiele'!$H22='alle Spiele'!DC22,'alle Spiele'!$J22='alle Spiele'!DD22),Punktsystem!$B$5,IF(OR(AND('alle Spiele'!$H22-'alle Spiele'!$J22&lt;0,'alle Spiele'!DC22-'alle Spiele'!DD22&lt;0),AND('alle Spiele'!$H22-'alle Spiele'!$J22&gt;0,'alle Spiele'!DC22-'alle Spiele'!DD22&gt;0),AND('alle Spiele'!$H22-'alle Spiele'!$J22=0,'alle Spiele'!DC22-'alle Spiele'!DD22=0)),Punktsystem!$B$6,0)))</f>
        <v>0</v>
      </c>
      <c r="DD22" s="222">
        <f>IF(DC22=Punktsystem!$B$6,IF(AND(Punktsystem!$D$9&lt;&gt;"",'alle Spiele'!$H22-'alle Spiele'!$J22='alle Spiele'!DC22-'alle Spiele'!DD22,'alle Spiele'!$H22&lt;&gt;'alle Spiele'!$J22),Punktsystem!$B$9,0)+IF(AND(Punktsystem!$D$11&lt;&gt;"",OR('alle Spiele'!$H22='alle Spiele'!DC22,'alle Spiele'!$J22='alle Spiele'!DD22)),Punktsystem!$B$11,0)+IF(AND(Punktsystem!$D$10&lt;&gt;"",'alle Spiele'!$H22='alle Spiele'!$J22,'alle Spiele'!DC22='alle Spiele'!DD22,ABS('alle Spiele'!$H22-'alle Spiele'!DC22)=1),Punktsystem!$B$10,0),0)</f>
        <v>0</v>
      </c>
      <c r="DE22" s="223">
        <f>IF(DC22=Punktsystem!$B$5,IF(AND(Punktsystem!$I$14&lt;&gt;"",'alle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F22" s="226">
        <f>IF(OR('alle Spiele'!DF22="",'alle Spiele'!DG22="",'alle Spiele'!$K22="x"),0,IF(AND('alle Spiele'!$H22='alle Spiele'!DF22,'alle Spiele'!$J22='alle Spiele'!DG22),Punktsystem!$B$5,IF(OR(AND('alle Spiele'!$H22-'alle Spiele'!$J22&lt;0,'alle Spiele'!DF22-'alle Spiele'!DG22&lt;0),AND('alle Spiele'!$H22-'alle Spiele'!$J22&gt;0,'alle Spiele'!DF22-'alle Spiele'!DG22&gt;0),AND('alle Spiele'!$H22-'alle Spiele'!$J22=0,'alle Spiele'!DF22-'alle Spiele'!DG22=0)),Punktsystem!$B$6,0)))</f>
        <v>0</v>
      </c>
      <c r="DG22" s="222">
        <f>IF(DF22=Punktsystem!$B$6,IF(AND(Punktsystem!$D$9&lt;&gt;"",'alle Spiele'!$H22-'alle Spiele'!$J22='alle Spiele'!DF22-'alle Spiele'!DG22,'alle Spiele'!$H22&lt;&gt;'alle Spiele'!$J22),Punktsystem!$B$9,0)+IF(AND(Punktsystem!$D$11&lt;&gt;"",OR('alle Spiele'!$H22='alle Spiele'!DF22,'alle Spiele'!$J22='alle Spiele'!DG22)),Punktsystem!$B$11,0)+IF(AND(Punktsystem!$D$10&lt;&gt;"",'alle Spiele'!$H22='alle Spiele'!$J22,'alle Spiele'!DF22='alle Spiele'!DG22,ABS('alle Spiele'!$H22-'alle Spiele'!DF22)=1),Punktsystem!$B$10,0),0)</f>
        <v>0</v>
      </c>
      <c r="DH22" s="223">
        <f>IF(DF22=Punktsystem!$B$5,IF(AND(Punktsystem!$I$14&lt;&gt;"",'alle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I22" s="226">
        <f>IF(OR('alle Spiele'!DI22="",'alle Spiele'!DJ22="",'alle Spiele'!$K22="x"),0,IF(AND('alle Spiele'!$H22='alle Spiele'!DI22,'alle Spiele'!$J22='alle Spiele'!DJ22),Punktsystem!$B$5,IF(OR(AND('alle Spiele'!$H22-'alle Spiele'!$J22&lt;0,'alle Spiele'!DI22-'alle Spiele'!DJ22&lt;0),AND('alle Spiele'!$H22-'alle Spiele'!$J22&gt;0,'alle Spiele'!DI22-'alle Spiele'!DJ22&gt;0),AND('alle Spiele'!$H22-'alle Spiele'!$J22=0,'alle Spiele'!DI22-'alle Spiele'!DJ22=0)),Punktsystem!$B$6,0)))</f>
        <v>0</v>
      </c>
      <c r="DJ22" s="222">
        <f>IF(DI22=Punktsystem!$B$6,IF(AND(Punktsystem!$D$9&lt;&gt;"",'alle Spiele'!$H22-'alle Spiele'!$J22='alle Spiele'!DI22-'alle Spiele'!DJ22,'alle Spiele'!$H22&lt;&gt;'alle Spiele'!$J22),Punktsystem!$B$9,0)+IF(AND(Punktsystem!$D$11&lt;&gt;"",OR('alle Spiele'!$H22='alle Spiele'!DI22,'alle Spiele'!$J22='alle Spiele'!DJ22)),Punktsystem!$B$11,0)+IF(AND(Punktsystem!$D$10&lt;&gt;"",'alle Spiele'!$H22='alle Spiele'!$J22,'alle Spiele'!DI22='alle Spiele'!DJ22,ABS('alle Spiele'!$H22-'alle Spiele'!DI22)=1),Punktsystem!$B$10,0),0)</f>
        <v>0</v>
      </c>
      <c r="DK22" s="223">
        <f>IF(DI22=Punktsystem!$B$5,IF(AND(Punktsystem!$I$14&lt;&gt;"",'alle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L22" s="226">
        <f>IF(OR('alle Spiele'!DL22="",'alle Spiele'!DM22="",'alle Spiele'!$K22="x"),0,IF(AND('alle Spiele'!$H22='alle Spiele'!DL22,'alle Spiele'!$J22='alle Spiele'!DM22),Punktsystem!$B$5,IF(OR(AND('alle Spiele'!$H22-'alle Spiele'!$J22&lt;0,'alle Spiele'!DL22-'alle Spiele'!DM22&lt;0),AND('alle Spiele'!$H22-'alle Spiele'!$J22&gt;0,'alle Spiele'!DL22-'alle Spiele'!DM22&gt;0),AND('alle Spiele'!$H22-'alle Spiele'!$J22=0,'alle Spiele'!DL22-'alle Spiele'!DM22=0)),Punktsystem!$B$6,0)))</f>
        <v>0</v>
      </c>
      <c r="DM22" s="222">
        <f>IF(DL22=Punktsystem!$B$6,IF(AND(Punktsystem!$D$9&lt;&gt;"",'alle Spiele'!$H22-'alle Spiele'!$J22='alle Spiele'!DL22-'alle Spiele'!DM22,'alle Spiele'!$H22&lt;&gt;'alle Spiele'!$J22),Punktsystem!$B$9,0)+IF(AND(Punktsystem!$D$11&lt;&gt;"",OR('alle Spiele'!$H22='alle Spiele'!DL22,'alle Spiele'!$J22='alle Spiele'!DM22)),Punktsystem!$B$11,0)+IF(AND(Punktsystem!$D$10&lt;&gt;"",'alle Spiele'!$H22='alle Spiele'!$J22,'alle Spiele'!DL22='alle Spiele'!DM22,ABS('alle Spiele'!$H22-'alle Spiele'!DL22)=1),Punktsystem!$B$10,0),0)</f>
        <v>0</v>
      </c>
      <c r="DN22" s="223">
        <f>IF(DL22=Punktsystem!$B$5,IF(AND(Punktsystem!$I$14&lt;&gt;"",'alle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O22" s="226">
        <f>IF(OR('alle Spiele'!DO22="",'alle Spiele'!DP22="",'alle Spiele'!$K22="x"),0,IF(AND('alle Spiele'!$H22='alle Spiele'!DO22,'alle Spiele'!$J22='alle Spiele'!DP22),Punktsystem!$B$5,IF(OR(AND('alle Spiele'!$H22-'alle Spiele'!$J22&lt;0,'alle Spiele'!DO22-'alle Spiele'!DP22&lt;0),AND('alle Spiele'!$H22-'alle Spiele'!$J22&gt;0,'alle Spiele'!DO22-'alle Spiele'!DP22&gt;0),AND('alle Spiele'!$H22-'alle Spiele'!$J22=0,'alle Spiele'!DO22-'alle Spiele'!DP22=0)),Punktsystem!$B$6,0)))</f>
        <v>0</v>
      </c>
      <c r="DP22" s="222">
        <f>IF(DO22=Punktsystem!$B$6,IF(AND(Punktsystem!$D$9&lt;&gt;"",'alle Spiele'!$H22-'alle Spiele'!$J22='alle Spiele'!DO22-'alle Spiele'!DP22,'alle Spiele'!$H22&lt;&gt;'alle Spiele'!$J22),Punktsystem!$B$9,0)+IF(AND(Punktsystem!$D$11&lt;&gt;"",OR('alle Spiele'!$H22='alle Spiele'!DO22,'alle Spiele'!$J22='alle Spiele'!DP22)),Punktsystem!$B$11,0)+IF(AND(Punktsystem!$D$10&lt;&gt;"",'alle Spiele'!$H22='alle Spiele'!$J22,'alle Spiele'!DO22='alle Spiele'!DP22,ABS('alle Spiele'!$H22-'alle Spiele'!DO22)=1),Punktsystem!$B$10,0),0)</f>
        <v>0</v>
      </c>
      <c r="DQ22" s="223">
        <f>IF(DO22=Punktsystem!$B$5,IF(AND(Punktsystem!$I$14&lt;&gt;"",'alle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R22" s="226">
        <f>IF(OR('alle Spiele'!DR22="",'alle Spiele'!DS22="",'alle Spiele'!$K22="x"),0,IF(AND('alle Spiele'!$H22='alle Spiele'!DR22,'alle Spiele'!$J22='alle Spiele'!DS22),Punktsystem!$B$5,IF(OR(AND('alle Spiele'!$H22-'alle Spiele'!$J22&lt;0,'alle Spiele'!DR22-'alle Spiele'!DS22&lt;0),AND('alle Spiele'!$H22-'alle Spiele'!$J22&gt;0,'alle Spiele'!DR22-'alle Spiele'!DS22&gt;0),AND('alle Spiele'!$H22-'alle Spiele'!$J22=0,'alle Spiele'!DR22-'alle Spiele'!DS22=0)),Punktsystem!$B$6,0)))</f>
        <v>0</v>
      </c>
      <c r="DS22" s="222">
        <f>IF(DR22=Punktsystem!$B$6,IF(AND(Punktsystem!$D$9&lt;&gt;"",'alle Spiele'!$H22-'alle Spiele'!$J22='alle Spiele'!DR22-'alle Spiele'!DS22,'alle Spiele'!$H22&lt;&gt;'alle Spiele'!$J22),Punktsystem!$B$9,0)+IF(AND(Punktsystem!$D$11&lt;&gt;"",OR('alle Spiele'!$H22='alle Spiele'!DR22,'alle Spiele'!$J22='alle Spiele'!DS22)),Punktsystem!$B$11,0)+IF(AND(Punktsystem!$D$10&lt;&gt;"",'alle Spiele'!$H22='alle Spiele'!$J22,'alle Spiele'!DR22='alle Spiele'!DS22,ABS('alle Spiele'!$H22-'alle Spiele'!DR22)=1),Punktsystem!$B$10,0),0)</f>
        <v>0</v>
      </c>
      <c r="DT22" s="223">
        <f>IF(DR22=Punktsystem!$B$5,IF(AND(Punktsystem!$I$14&lt;&gt;"",'alle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U22" s="226">
        <f>IF(OR('alle Spiele'!DU22="",'alle Spiele'!DV22="",'alle Spiele'!$K22="x"),0,IF(AND('alle Spiele'!$H22='alle Spiele'!DU22,'alle Spiele'!$J22='alle Spiele'!DV22),Punktsystem!$B$5,IF(OR(AND('alle Spiele'!$H22-'alle Spiele'!$J22&lt;0,'alle Spiele'!DU22-'alle Spiele'!DV22&lt;0),AND('alle Spiele'!$H22-'alle Spiele'!$J22&gt;0,'alle Spiele'!DU22-'alle Spiele'!DV22&gt;0),AND('alle Spiele'!$H22-'alle Spiele'!$J22=0,'alle Spiele'!DU22-'alle Spiele'!DV22=0)),Punktsystem!$B$6,0)))</f>
        <v>0</v>
      </c>
      <c r="DV22" s="222">
        <f>IF(DU22=Punktsystem!$B$6,IF(AND(Punktsystem!$D$9&lt;&gt;"",'alle Spiele'!$H22-'alle Spiele'!$J22='alle Spiele'!DU22-'alle Spiele'!DV22,'alle Spiele'!$H22&lt;&gt;'alle Spiele'!$J22),Punktsystem!$B$9,0)+IF(AND(Punktsystem!$D$11&lt;&gt;"",OR('alle Spiele'!$H22='alle Spiele'!DU22,'alle Spiele'!$J22='alle Spiele'!DV22)),Punktsystem!$B$11,0)+IF(AND(Punktsystem!$D$10&lt;&gt;"",'alle Spiele'!$H22='alle Spiele'!$J22,'alle Spiele'!DU22='alle Spiele'!DV22,ABS('alle Spiele'!$H22-'alle Spiele'!DU22)=1),Punktsystem!$B$10,0),0)</f>
        <v>0</v>
      </c>
      <c r="DW22" s="223">
        <f>IF(DU22=Punktsystem!$B$5,IF(AND(Punktsystem!$I$14&lt;&gt;"",'alle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X22" s="226">
        <f>IF(OR('alle Spiele'!DX22="",'alle Spiele'!DY22="",'alle Spiele'!$K22="x"),0,IF(AND('alle Spiele'!$H22='alle Spiele'!DX22,'alle Spiele'!$J22='alle Spiele'!DY22),Punktsystem!$B$5,IF(OR(AND('alle Spiele'!$H22-'alle Spiele'!$J22&lt;0,'alle Spiele'!DX22-'alle Spiele'!DY22&lt;0),AND('alle Spiele'!$H22-'alle Spiele'!$J22&gt;0,'alle Spiele'!DX22-'alle Spiele'!DY22&gt;0),AND('alle Spiele'!$H22-'alle Spiele'!$J22=0,'alle Spiele'!DX22-'alle Spiele'!DY22=0)),Punktsystem!$B$6,0)))</f>
        <v>0</v>
      </c>
      <c r="DY22" s="222">
        <f>IF(DX22=Punktsystem!$B$6,IF(AND(Punktsystem!$D$9&lt;&gt;"",'alle Spiele'!$H22-'alle Spiele'!$J22='alle Spiele'!DX22-'alle Spiele'!DY22,'alle Spiele'!$H22&lt;&gt;'alle Spiele'!$J22),Punktsystem!$B$9,0)+IF(AND(Punktsystem!$D$11&lt;&gt;"",OR('alle Spiele'!$H22='alle Spiele'!DX22,'alle Spiele'!$J22='alle Spiele'!DY22)),Punktsystem!$B$11,0)+IF(AND(Punktsystem!$D$10&lt;&gt;"",'alle Spiele'!$H22='alle Spiele'!$J22,'alle Spiele'!DX22='alle Spiele'!DY22,ABS('alle Spiele'!$H22-'alle Spiele'!DX22)=1),Punktsystem!$B$10,0),0)</f>
        <v>0</v>
      </c>
      <c r="DZ22" s="223">
        <f>IF(DX22=Punktsystem!$B$5,IF(AND(Punktsystem!$I$14&lt;&gt;"",'alle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A22" s="226">
        <f>IF(OR('alle Spiele'!EA22="",'alle Spiele'!EB22="",'alle Spiele'!$K22="x"),0,IF(AND('alle Spiele'!$H22='alle Spiele'!EA22,'alle Spiele'!$J22='alle Spiele'!EB22),Punktsystem!$B$5,IF(OR(AND('alle Spiele'!$H22-'alle Spiele'!$J22&lt;0,'alle Spiele'!EA22-'alle Spiele'!EB22&lt;0),AND('alle Spiele'!$H22-'alle Spiele'!$J22&gt;0,'alle Spiele'!EA22-'alle Spiele'!EB22&gt;0),AND('alle Spiele'!$H22-'alle Spiele'!$J22=0,'alle Spiele'!EA22-'alle Spiele'!EB22=0)),Punktsystem!$B$6,0)))</f>
        <v>0</v>
      </c>
      <c r="EB22" s="222">
        <f>IF(EA22=Punktsystem!$B$6,IF(AND(Punktsystem!$D$9&lt;&gt;"",'alle Spiele'!$H22-'alle Spiele'!$J22='alle Spiele'!EA22-'alle Spiele'!EB22,'alle Spiele'!$H22&lt;&gt;'alle Spiele'!$J22),Punktsystem!$B$9,0)+IF(AND(Punktsystem!$D$11&lt;&gt;"",OR('alle Spiele'!$H22='alle Spiele'!EA22,'alle Spiele'!$J22='alle Spiele'!EB22)),Punktsystem!$B$11,0)+IF(AND(Punktsystem!$D$10&lt;&gt;"",'alle Spiele'!$H22='alle Spiele'!$J22,'alle Spiele'!EA22='alle Spiele'!EB22,ABS('alle Spiele'!$H22-'alle Spiele'!EA22)=1),Punktsystem!$B$10,0),0)</f>
        <v>0</v>
      </c>
      <c r="EC22" s="223">
        <f>IF(EA22=Punktsystem!$B$5,IF(AND(Punktsystem!$I$14&lt;&gt;"",'alle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D22" s="226">
        <f>IF(OR('alle Spiele'!ED22="",'alle Spiele'!EE22="",'alle Spiele'!$K22="x"),0,IF(AND('alle Spiele'!$H22='alle Spiele'!ED22,'alle Spiele'!$J22='alle Spiele'!EE22),Punktsystem!$B$5,IF(OR(AND('alle Spiele'!$H22-'alle Spiele'!$J22&lt;0,'alle Spiele'!ED22-'alle Spiele'!EE22&lt;0),AND('alle Spiele'!$H22-'alle Spiele'!$J22&gt;0,'alle Spiele'!ED22-'alle Spiele'!EE22&gt;0),AND('alle Spiele'!$H22-'alle Spiele'!$J22=0,'alle Spiele'!ED22-'alle Spiele'!EE22=0)),Punktsystem!$B$6,0)))</f>
        <v>0</v>
      </c>
      <c r="EE22" s="222">
        <f>IF(ED22=Punktsystem!$B$6,IF(AND(Punktsystem!$D$9&lt;&gt;"",'alle Spiele'!$H22-'alle Spiele'!$J22='alle Spiele'!ED22-'alle Spiele'!EE22,'alle Spiele'!$H22&lt;&gt;'alle Spiele'!$J22),Punktsystem!$B$9,0)+IF(AND(Punktsystem!$D$11&lt;&gt;"",OR('alle Spiele'!$H22='alle Spiele'!ED22,'alle Spiele'!$J22='alle Spiele'!EE22)),Punktsystem!$B$11,0)+IF(AND(Punktsystem!$D$10&lt;&gt;"",'alle Spiele'!$H22='alle Spiele'!$J22,'alle Spiele'!ED22='alle Spiele'!EE22,ABS('alle Spiele'!$H22-'alle Spiele'!ED22)=1),Punktsystem!$B$10,0),0)</f>
        <v>0</v>
      </c>
      <c r="EF22" s="223">
        <f>IF(ED22=Punktsystem!$B$5,IF(AND(Punktsystem!$I$14&lt;&gt;"",'alle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G22" s="226">
        <f>IF(OR('alle Spiele'!EG22="",'alle Spiele'!EH22="",'alle Spiele'!$K22="x"),0,IF(AND('alle Spiele'!$H22='alle Spiele'!EG22,'alle Spiele'!$J22='alle Spiele'!EH22),Punktsystem!$B$5,IF(OR(AND('alle Spiele'!$H22-'alle Spiele'!$J22&lt;0,'alle Spiele'!EG22-'alle Spiele'!EH22&lt;0),AND('alle Spiele'!$H22-'alle Spiele'!$J22&gt;0,'alle Spiele'!EG22-'alle Spiele'!EH22&gt;0),AND('alle Spiele'!$H22-'alle Spiele'!$J22=0,'alle Spiele'!EG22-'alle Spiele'!EH22=0)),Punktsystem!$B$6,0)))</f>
        <v>0</v>
      </c>
      <c r="EH22" s="222">
        <f>IF(EG22=Punktsystem!$B$6,IF(AND(Punktsystem!$D$9&lt;&gt;"",'alle Spiele'!$H22-'alle Spiele'!$J22='alle Spiele'!EG22-'alle Spiele'!EH22,'alle Spiele'!$H22&lt;&gt;'alle Spiele'!$J22),Punktsystem!$B$9,0)+IF(AND(Punktsystem!$D$11&lt;&gt;"",OR('alle Spiele'!$H22='alle Spiele'!EG22,'alle Spiele'!$J22='alle Spiele'!EH22)),Punktsystem!$B$11,0)+IF(AND(Punktsystem!$D$10&lt;&gt;"",'alle Spiele'!$H22='alle Spiele'!$J22,'alle Spiele'!EG22='alle Spiele'!EH22,ABS('alle Spiele'!$H22-'alle Spiele'!EG22)=1),Punktsystem!$B$10,0),0)</f>
        <v>0</v>
      </c>
      <c r="EI22" s="223">
        <f>IF(EG22=Punktsystem!$B$5,IF(AND(Punktsystem!$I$14&lt;&gt;"",'alle Spiele'!$H22+'alle Spiele'!$J22&gt;Punktsystem!$D$14),('alle Spiele'!$H22+'alle Spiele'!$J22-Punktsystem!$D$14)*Punktsystem!$F$14,0)+IF(AND(Punktsystem!$I$15&lt;&gt;"",ABS('alle Spiele'!$H22-'alle Spiele'!$J22)&gt;Punktsystem!$D$15),(ABS('alle Spiele'!$H22-'alle Spiele'!$J22)-Punktsystem!$D$15)*Punktsystem!$F$15,0),0)</f>
        <v>0</v>
      </c>
    </row>
    <row r="23" spans="1:139">
      <c r="A23"/>
      <c r="B23"/>
      <c r="C23"/>
      <c r="D23"/>
      <c r="E23"/>
      <c r="F23"/>
      <c r="G23"/>
      <c r="H23"/>
      <c r="J23"/>
      <c r="K23"/>
      <c r="L23"/>
      <c r="M23"/>
      <c r="N23"/>
      <c r="O23"/>
      <c r="P23"/>
      <c r="Q23"/>
      <c r="T23" s="226">
        <f>IF(OR('alle Spiele'!T23="",'alle Spiele'!U23="",'alle Spiele'!$K23="x"),0,IF(AND('alle Spiele'!$H23='alle Spiele'!T23,'alle Spiele'!$J23='alle Spiele'!U23),Punktsystem!$B$5,IF(OR(AND('alle Spiele'!$H23-'alle Spiele'!$J23&lt;0,'alle Spiele'!T23-'alle Spiele'!U23&lt;0),AND('alle Spiele'!$H23-'alle Spiele'!$J23&gt;0,'alle Spiele'!T23-'alle Spiele'!U23&gt;0),AND('alle Spiele'!$H23-'alle Spiele'!$J23=0,'alle Spiele'!T23-'alle Spiele'!U23=0)),Punktsystem!$B$6,0)))</f>
        <v>0</v>
      </c>
      <c r="U23" s="222">
        <f>IF(T23=Punktsystem!$B$6,IF(AND(Punktsystem!$D$9&lt;&gt;"",'alle Spiele'!$H23-'alle Spiele'!$J23='alle Spiele'!T23-'alle Spiele'!U23,'alle Spiele'!$H23&lt;&gt;'alle Spiele'!$J23),Punktsystem!$B$9,0)+IF(AND(Punktsystem!$D$11&lt;&gt;"",OR('alle Spiele'!$H23='alle Spiele'!T23,'alle Spiele'!$J23='alle Spiele'!U23)),Punktsystem!$B$11,0)+IF(AND(Punktsystem!$D$10&lt;&gt;"",'alle Spiele'!$H23='alle Spiele'!$J23,'alle Spiele'!T23='alle Spiele'!U23,ABS('alle Spiele'!$H23-'alle Spiele'!T23)=1),Punktsystem!$B$10,0),0)</f>
        <v>0</v>
      </c>
      <c r="V23" s="223">
        <f>IF(T23=Punktsystem!$B$5,IF(AND(Punktsystem!$I$14&lt;&gt;"",'alle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W23" s="226">
        <f>IF(OR('alle Spiele'!W23="",'alle Spiele'!X23="",'alle Spiele'!$K23="x"),0,IF(AND('alle Spiele'!$H23='alle Spiele'!W23,'alle Spiele'!$J23='alle Spiele'!X23),Punktsystem!$B$5,IF(OR(AND('alle Spiele'!$H23-'alle Spiele'!$J23&lt;0,'alle Spiele'!W23-'alle Spiele'!X23&lt;0),AND('alle Spiele'!$H23-'alle Spiele'!$J23&gt;0,'alle Spiele'!W23-'alle Spiele'!X23&gt;0),AND('alle Spiele'!$H23-'alle Spiele'!$J23=0,'alle Spiele'!W23-'alle Spiele'!X23=0)),Punktsystem!$B$6,0)))</f>
        <v>0</v>
      </c>
      <c r="X23" s="222">
        <f>IF(W23=Punktsystem!$B$6,IF(AND(Punktsystem!$D$9&lt;&gt;"",'alle Spiele'!$H23-'alle Spiele'!$J23='alle Spiele'!W23-'alle Spiele'!X23,'alle Spiele'!$H23&lt;&gt;'alle Spiele'!$J23),Punktsystem!$B$9,0)+IF(AND(Punktsystem!$D$11&lt;&gt;"",OR('alle Spiele'!$H23='alle Spiele'!W23,'alle Spiele'!$J23='alle Spiele'!X23)),Punktsystem!$B$11,0)+IF(AND(Punktsystem!$D$10&lt;&gt;"",'alle Spiele'!$H23='alle Spiele'!$J23,'alle Spiele'!W23='alle Spiele'!X23,ABS('alle Spiele'!$H23-'alle Spiele'!W23)=1),Punktsystem!$B$10,0),0)</f>
        <v>0</v>
      </c>
      <c r="Y23" s="223">
        <f>IF(W23=Punktsystem!$B$5,IF(AND(Punktsystem!$I$14&lt;&gt;"",'alle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Z23" s="226">
        <f>IF(OR('alle Spiele'!Z23="",'alle Spiele'!AA23="",'alle Spiele'!$K23="x"),0,IF(AND('alle Spiele'!$H23='alle Spiele'!Z23,'alle Spiele'!$J23='alle Spiele'!AA23),Punktsystem!$B$5,IF(OR(AND('alle Spiele'!$H23-'alle Spiele'!$J23&lt;0,'alle Spiele'!Z23-'alle Spiele'!AA23&lt;0),AND('alle Spiele'!$H23-'alle Spiele'!$J23&gt;0,'alle Spiele'!Z23-'alle Spiele'!AA23&gt;0),AND('alle Spiele'!$H23-'alle Spiele'!$J23=0,'alle Spiele'!Z23-'alle Spiele'!AA23=0)),Punktsystem!$B$6,0)))</f>
        <v>0</v>
      </c>
      <c r="AA23" s="222">
        <f>IF(Z23=Punktsystem!$B$6,IF(AND(Punktsystem!$D$9&lt;&gt;"",'alle Spiele'!$H23-'alle Spiele'!$J23='alle Spiele'!Z23-'alle Spiele'!AA23,'alle Spiele'!$H23&lt;&gt;'alle Spiele'!$J23),Punktsystem!$B$9,0)+IF(AND(Punktsystem!$D$11&lt;&gt;"",OR('alle Spiele'!$H23='alle Spiele'!Z23,'alle Spiele'!$J23='alle Spiele'!AA23)),Punktsystem!$B$11,0)+IF(AND(Punktsystem!$D$10&lt;&gt;"",'alle Spiele'!$H23='alle Spiele'!$J23,'alle Spiele'!Z23='alle Spiele'!AA23,ABS('alle Spiele'!$H23-'alle Spiele'!Z23)=1),Punktsystem!$B$10,0),0)</f>
        <v>0</v>
      </c>
      <c r="AB23" s="223">
        <f>IF(Z23=Punktsystem!$B$5,IF(AND(Punktsystem!$I$14&lt;&gt;"",'alle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C23" s="226">
        <f>IF(OR('alle Spiele'!AC23="",'alle Spiele'!AD23="",'alle Spiele'!$K23="x"),0,IF(AND('alle Spiele'!$H23='alle Spiele'!AC23,'alle Spiele'!$J23='alle Spiele'!AD23),Punktsystem!$B$5,IF(OR(AND('alle Spiele'!$H23-'alle Spiele'!$J23&lt;0,'alle Spiele'!AC23-'alle Spiele'!AD23&lt;0),AND('alle Spiele'!$H23-'alle Spiele'!$J23&gt;0,'alle Spiele'!AC23-'alle Spiele'!AD23&gt;0),AND('alle Spiele'!$H23-'alle Spiele'!$J23=0,'alle Spiele'!AC23-'alle Spiele'!AD23=0)),Punktsystem!$B$6,0)))</f>
        <v>0</v>
      </c>
      <c r="AD23" s="222">
        <f>IF(AC23=Punktsystem!$B$6,IF(AND(Punktsystem!$D$9&lt;&gt;"",'alle Spiele'!$H23-'alle Spiele'!$J23='alle Spiele'!AC23-'alle Spiele'!AD23,'alle Spiele'!$H23&lt;&gt;'alle Spiele'!$J23),Punktsystem!$B$9,0)+IF(AND(Punktsystem!$D$11&lt;&gt;"",OR('alle Spiele'!$H23='alle Spiele'!AC23,'alle Spiele'!$J23='alle Spiele'!AD23)),Punktsystem!$B$11,0)+IF(AND(Punktsystem!$D$10&lt;&gt;"",'alle Spiele'!$H23='alle Spiele'!$J23,'alle Spiele'!AC23='alle Spiele'!AD23,ABS('alle Spiele'!$H23-'alle Spiele'!AC23)=1),Punktsystem!$B$10,0),0)</f>
        <v>0</v>
      </c>
      <c r="AE23" s="223">
        <f>IF(AC23=Punktsystem!$B$5,IF(AND(Punktsystem!$I$14&lt;&gt;"",'alle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F23" s="226">
        <f>IF(OR('alle Spiele'!AF23="",'alle Spiele'!AG23="",'alle Spiele'!$K23="x"),0,IF(AND('alle Spiele'!$H23='alle Spiele'!AF23,'alle Spiele'!$J23='alle Spiele'!AG23),Punktsystem!$B$5,IF(OR(AND('alle Spiele'!$H23-'alle Spiele'!$J23&lt;0,'alle Spiele'!AF23-'alle Spiele'!AG23&lt;0),AND('alle Spiele'!$H23-'alle Spiele'!$J23&gt;0,'alle Spiele'!AF23-'alle Spiele'!AG23&gt;0),AND('alle Spiele'!$H23-'alle Spiele'!$J23=0,'alle Spiele'!AF23-'alle Spiele'!AG23=0)),Punktsystem!$B$6,0)))</f>
        <v>0</v>
      </c>
      <c r="AG23" s="222">
        <f>IF(AF23=Punktsystem!$B$6,IF(AND(Punktsystem!$D$9&lt;&gt;"",'alle Spiele'!$H23-'alle Spiele'!$J23='alle Spiele'!AF23-'alle Spiele'!AG23,'alle Spiele'!$H23&lt;&gt;'alle Spiele'!$J23),Punktsystem!$B$9,0)+IF(AND(Punktsystem!$D$11&lt;&gt;"",OR('alle Spiele'!$H23='alle Spiele'!AF23,'alle Spiele'!$J23='alle Spiele'!AG23)),Punktsystem!$B$11,0)+IF(AND(Punktsystem!$D$10&lt;&gt;"",'alle Spiele'!$H23='alle Spiele'!$J23,'alle Spiele'!AF23='alle Spiele'!AG23,ABS('alle Spiele'!$H23-'alle Spiele'!AF23)=1),Punktsystem!$B$10,0),0)</f>
        <v>0</v>
      </c>
      <c r="AH23" s="223">
        <f>IF(AF23=Punktsystem!$B$5,IF(AND(Punktsystem!$I$14&lt;&gt;"",'alle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I23" s="226">
        <f>IF(OR('alle Spiele'!AI23="",'alle Spiele'!AJ23="",'alle Spiele'!$K23="x"),0,IF(AND('alle Spiele'!$H23='alle Spiele'!AI23,'alle Spiele'!$J23='alle Spiele'!AJ23),Punktsystem!$B$5,IF(OR(AND('alle Spiele'!$H23-'alle Spiele'!$J23&lt;0,'alle Spiele'!AI23-'alle Spiele'!AJ23&lt;0),AND('alle Spiele'!$H23-'alle Spiele'!$J23&gt;0,'alle Spiele'!AI23-'alle Spiele'!AJ23&gt;0),AND('alle Spiele'!$H23-'alle Spiele'!$J23=0,'alle Spiele'!AI23-'alle Spiele'!AJ23=0)),Punktsystem!$B$6,0)))</f>
        <v>0</v>
      </c>
      <c r="AJ23" s="222">
        <f>IF(AI23=Punktsystem!$B$6,IF(AND(Punktsystem!$D$9&lt;&gt;"",'alle Spiele'!$H23-'alle Spiele'!$J23='alle Spiele'!AI23-'alle Spiele'!AJ23,'alle Spiele'!$H23&lt;&gt;'alle Spiele'!$J23),Punktsystem!$B$9,0)+IF(AND(Punktsystem!$D$11&lt;&gt;"",OR('alle Spiele'!$H23='alle Spiele'!AI23,'alle Spiele'!$J23='alle Spiele'!AJ23)),Punktsystem!$B$11,0)+IF(AND(Punktsystem!$D$10&lt;&gt;"",'alle Spiele'!$H23='alle Spiele'!$J23,'alle Spiele'!AI23='alle Spiele'!AJ23,ABS('alle Spiele'!$H23-'alle Spiele'!AI23)=1),Punktsystem!$B$10,0),0)</f>
        <v>0</v>
      </c>
      <c r="AK23" s="223">
        <f>IF(AI23=Punktsystem!$B$5,IF(AND(Punktsystem!$I$14&lt;&gt;"",'alle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L23" s="226">
        <f>IF(OR('alle Spiele'!AL23="",'alle Spiele'!AM23="",'alle Spiele'!$K23="x"),0,IF(AND('alle Spiele'!$H23='alle Spiele'!AL23,'alle Spiele'!$J23='alle Spiele'!AM23),Punktsystem!$B$5,IF(OR(AND('alle Spiele'!$H23-'alle Spiele'!$J23&lt;0,'alle Spiele'!AL23-'alle Spiele'!AM23&lt;0),AND('alle Spiele'!$H23-'alle Spiele'!$J23&gt;0,'alle Spiele'!AL23-'alle Spiele'!AM23&gt;0),AND('alle Spiele'!$H23-'alle Spiele'!$J23=0,'alle Spiele'!AL23-'alle Spiele'!AM23=0)),Punktsystem!$B$6,0)))</f>
        <v>0</v>
      </c>
      <c r="AM23" s="222">
        <f>IF(AL23=Punktsystem!$B$6,IF(AND(Punktsystem!$D$9&lt;&gt;"",'alle Spiele'!$H23-'alle Spiele'!$J23='alle Spiele'!AL23-'alle Spiele'!AM23,'alle Spiele'!$H23&lt;&gt;'alle Spiele'!$J23),Punktsystem!$B$9,0)+IF(AND(Punktsystem!$D$11&lt;&gt;"",OR('alle Spiele'!$H23='alle Spiele'!AL23,'alle Spiele'!$J23='alle Spiele'!AM23)),Punktsystem!$B$11,0)+IF(AND(Punktsystem!$D$10&lt;&gt;"",'alle Spiele'!$H23='alle Spiele'!$J23,'alle Spiele'!AL23='alle Spiele'!AM23,ABS('alle Spiele'!$H23-'alle Spiele'!AL23)=1),Punktsystem!$B$10,0),0)</f>
        <v>0</v>
      </c>
      <c r="AN23" s="223">
        <f>IF(AL23=Punktsystem!$B$5,IF(AND(Punktsystem!$I$14&lt;&gt;"",'alle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O23" s="226">
        <f>IF(OR('alle Spiele'!AO23="",'alle Spiele'!AP23="",'alle Spiele'!$K23="x"),0,IF(AND('alle Spiele'!$H23='alle Spiele'!AO23,'alle Spiele'!$J23='alle Spiele'!AP23),Punktsystem!$B$5,IF(OR(AND('alle Spiele'!$H23-'alle Spiele'!$J23&lt;0,'alle Spiele'!AO23-'alle Spiele'!AP23&lt;0),AND('alle Spiele'!$H23-'alle Spiele'!$J23&gt;0,'alle Spiele'!AO23-'alle Spiele'!AP23&gt;0),AND('alle Spiele'!$H23-'alle Spiele'!$J23=0,'alle Spiele'!AO23-'alle Spiele'!AP23=0)),Punktsystem!$B$6,0)))</f>
        <v>0</v>
      </c>
      <c r="AP23" s="222">
        <f>IF(AO23=Punktsystem!$B$6,IF(AND(Punktsystem!$D$9&lt;&gt;"",'alle Spiele'!$H23-'alle Spiele'!$J23='alle Spiele'!AO23-'alle Spiele'!AP23,'alle Spiele'!$H23&lt;&gt;'alle Spiele'!$J23),Punktsystem!$B$9,0)+IF(AND(Punktsystem!$D$11&lt;&gt;"",OR('alle Spiele'!$H23='alle Spiele'!AO23,'alle Spiele'!$J23='alle Spiele'!AP23)),Punktsystem!$B$11,0)+IF(AND(Punktsystem!$D$10&lt;&gt;"",'alle Spiele'!$H23='alle Spiele'!$J23,'alle Spiele'!AO23='alle Spiele'!AP23,ABS('alle Spiele'!$H23-'alle Spiele'!AO23)=1),Punktsystem!$B$10,0),0)</f>
        <v>0</v>
      </c>
      <c r="AQ23" s="223">
        <f>IF(AO23=Punktsystem!$B$5,IF(AND(Punktsystem!$I$14&lt;&gt;"",'alle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R23" s="226">
        <f>IF(OR('alle Spiele'!AR23="",'alle Spiele'!AS23="",'alle Spiele'!$K23="x"),0,IF(AND('alle Spiele'!$H23='alle Spiele'!AR23,'alle Spiele'!$J23='alle Spiele'!AS23),Punktsystem!$B$5,IF(OR(AND('alle Spiele'!$H23-'alle Spiele'!$J23&lt;0,'alle Spiele'!AR23-'alle Spiele'!AS23&lt;0),AND('alle Spiele'!$H23-'alle Spiele'!$J23&gt;0,'alle Spiele'!AR23-'alle Spiele'!AS23&gt;0),AND('alle Spiele'!$H23-'alle Spiele'!$J23=0,'alle Spiele'!AR23-'alle Spiele'!AS23=0)),Punktsystem!$B$6,0)))</f>
        <v>0</v>
      </c>
      <c r="AS23" s="222">
        <f>IF(AR23=Punktsystem!$B$6,IF(AND(Punktsystem!$D$9&lt;&gt;"",'alle Spiele'!$H23-'alle Spiele'!$J23='alle Spiele'!AR23-'alle Spiele'!AS23,'alle Spiele'!$H23&lt;&gt;'alle Spiele'!$J23),Punktsystem!$B$9,0)+IF(AND(Punktsystem!$D$11&lt;&gt;"",OR('alle Spiele'!$H23='alle Spiele'!AR23,'alle Spiele'!$J23='alle Spiele'!AS23)),Punktsystem!$B$11,0)+IF(AND(Punktsystem!$D$10&lt;&gt;"",'alle Spiele'!$H23='alle Spiele'!$J23,'alle Spiele'!AR23='alle Spiele'!AS23,ABS('alle Spiele'!$H23-'alle Spiele'!AR23)=1),Punktsystem!$B$10,0),0)</f>
        <v>0</v>
      </c>
      <c r="AT23" s="223">
        <f>IF(AR23=Punktsystem!$B$5,IF(AND(Punktsystem!$I$14&lt;&gt;"",'alle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U23" s="226">
        <f>IF(OR('alle Spiele'!AU23="",'alle Spiele'!AV23="",'alle Spiele'!$K23="x"),0,IF(AND('alle Spiele'!$H23='alle Spiele'!AU23,'alle Spiele'!$J23='alle Spiele'!AV23),Punktsystem!$B$5,IF(OR(AND('alle Spiele'!$H23-'alle Spiele'!$J23&lt;0,'alle Spiele'!AU23-'alle Spiele'!AV23&lt;0),AND('alle Spiele'!$H23-'alle Spiele'!$J23&gt;0,'alle Spiele'!AU23-'alle Spiele'!AV23&gt;0),AND('alle Spiele'!$H23-'alle Spiele'!$J23=0,'alle Spiele'!AU23-'alle Spiele'!AV23=0)),Punktsystem!$B$6,0)))</f>
        <v>0</v>
      </c>
      <c r="AV23" s="222">
        <f>IF(AU23=Punktsystem!$B$6,IF(AND(Punktsystem!$D$9&lt;&gt;"",'alle Spiele'!$H23-'alle Spiele'!$J23='alle Spiele'!AU23-'alle Spiele'!AV23,'alle Spiele'!$H23&lt;&gt;'alle Spiele'!$J23),Punktsystem!$B$9,0)+IF(AND(Punktsystem!$D$11&lt;&gt;"",OR('alle Spiele'!$H23='alle Spiele'!AU23,'alle Spiele'!$J23='alle Spiele'!AV23)),Punktsystem!$B$11,0)+IF(AND(Punktsystem!$D$10&lt;&gt;"",'alle Spiele'!$H23='alle Spiele'!$J23,'alle Spiele'!AU23='alle Spiele'!AV23,ABS('alle Spiele'!$H23-'alle Spiele'!AU23)=1),Punktsystem!$B$10,0),0)</f>
        <v>0</v>
      </c>
      <c r="AW23" s="223">
        <f>IF(AU23=Punktsystem!$B$5,IF(AND(Punktsystem!$I$14&lt;&gt;"",'alle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X23" s="226">
        <f>IF(OR('alle Spiele'!AX23="",'alle Spiele'!AY23="",'alle Spiele'!$K23="x"),0,IF(AND('alle Spiele'!$H23='alle Spiele'!AX23,'alle Spiele'!$J23='alle Spiele'!AY23),Punktsystem!$B$5,IF(OR(AND('alle Spiele'!$H23-'alle Spiele'!$J23&lt;0,'alle Spiele'!AX23-'alle Spiele'!AY23&lt;0),AND('alle Spiele'!$H23-'alle Spiele'!$J23&gt;0,'alle Spiele'!AX23-'alle Spiele'!AY23&gt;0),AND('alle Spiele'!$H23-'alle Spiele'!$J23=0,'alle Spiele'!AX23-'alle Spiele'!AY23=0)),Punktsystem!$B$6,0)))</f>
        <v>0</v>
      </c>
      <c r="AY23" s="222">
        <f>IF(AX23=Punktsystem!$B$6,IF(AND(Punktsystem!$D$9&lt;&gt;"",'alle Spiele'!$H23-'alle Spiele'!$J23='alle Spiele'!AX23-'alle Spiele'!AY23,'alle Spiele'!$H23&lt;&gt;'alle Spiele'!$J23),Punktsystem!$B$9,0)+IF(AND(Punktsystem!$D$11&lt;&gt;"",OR('alle Spiele'!$H23='alle Spiele'!AX23,'alle Spiele'!$J23='alle Spiele'!AY23)),Punktsystem!$B$11,0)+IF(AND(Punktsystem!$D$10&lt;&gt;"",'alle Spiele'!$H23='alle Spiele'!$J23,'alle Spiele'!AX23='alle Spiele'!AY23,ABS('alle Spiele'!$H23-'alle Spiele'!AX23)=1),Punktsystem!$B$10,0),0)</f>
        <v>0</v>
      </c>
      <c r="AZ23" s="223">
        <f>IF(AX23=Punktsystem!$B$5,IF(AND(Punktsystem!$I$14&lt;&gt;"",'alle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A23" s="226">
        <f>IF(OR('alle Spiele'!BA23="",'alle Spiele'!BB23="",'alle Spiele'!$K23="x"),0,IF(AND('alle Spiele'!$H23='alle Spiele'!BA23,'alle Spiele'!$J23='alle Spiele'!BB23),Punktsystem!$B$5,IF(OR(AND('alle Spiele'!$H23-'alle Spiele'!$J23&lt;0,'alle Spiele'!BA23-'alle Spiele'!BB23&lt;0),AND('alle Spiele'!$H23-'alle Spiele'!$J23&gt;0,'alle Spiele'!BA23-'alle Spiele'!BB23&gt;0),AND('alle Spiele'!$H23-'alle Spiele'!$J23=0,'alle Spiele'!BA23-'alle Spiele'!BB23=0)),Punktsystem!$B$6,0)))</f>
        <v>0</v>
      </c>
      <c r="BB23" s="222">
        <f>IF(BA23=Punktsystem!$B$6,IF(AND(Punktsystem!$D$9&lt;&gt;"",'alle Spiele'!$H23-'alle Spiele'!$J23='alle Spiele'!BA23-'alle Spiele'!BB23,'alle Spiele'!$H23&lt;&gt;'alle Spiele'!$J23),Punktsystem!$B$9,0)+IF(AND(Punktsystem!$D$11&lt;&gt;"",OR('alle Spiele'!$H23='alle Spiele'!BA23,'alle Spiele'!$J23='alle Spiele'!BB23)),Punktsystem!$B$11,0)+IF(AND(Punktsystem!$D$10&lt;&gt;"",'alle Spiele'!$H23='alle Spiele'!$J23,'alle Spiele'!BA23='alle Spiele'!BB23,ABS('alle Spiele'!$H23-'alle Spiele'!BA23)=1),Punktsystem!$B$10,0),0)</f>
        <v>0</v>
      </c>
      <c r="BC23" s="223">
        <f>IF(BA23=Punktsystem!$B$5,IF(AND(Punktsystem!$I$14&lt;&gt;"",'alle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D23" s="226">
        <f>IF(OR('alle Spiele'!BD23="",'alle Spiele'!BE23="",'alle Spiele'!$K23="x"),0,IF(AND('alle Spiele'!$H23='alle Spiele'!BD23,'alle Spiele'!$J23='alle Spiele'!BE23),Punktsystem!$B$5,IF(OR(AND('alle Spiele'!$H23-'alle Spiele'!$J23&lt;0,'alle Spiele'!BD23-'alle Spiele'!BE23&lt;0),AND('alle Spiele'!$H23-'alle Spiele'!$J23&gt;0,'alle Spiele'!BD23-'alle Spiele'!BE23&gt;0),AND('alle Spiele'!$H23-'alle Spiele'!$J23=0,'alle Spiele'!BD23-'alle Spiele'!BE23=0)),Punktsystem!$B$6,0)))</f>
        <v>0</v>
      </c>
      <c r="BE23" s="222">
        <f>IF(BD23=Punktsystem!$B$6,IF(AND(Punktsystem!$D$9&lt;&gt;"",'alle Spiele'!$H23-'alle Spiele'!$J23='alle Spiele'!BD23-'alle Spiele'!BE23,'alle Spiele'!$H23&lt;&gt;'alle Spiele'!$J23),Punktsystem!$B$9,0)+IF(AND(Punktsystem!$D$11&lt;&gt;"",OR('alle Spiele'!$H23='alle Spiele'!BD23,'alle Spiele'!$J23='alle Spiele'!BE23)),Punktsystem!$B$11,0)+IF(AND(Punktsystem!$D$10&lt;&gt;"",'alle Spiele'!$H23='alle Spiele'!$J23,'alle Spiele'!BD23='alle Spiele'!BE23,ABS('alle Spiele'!$H23-'alle Spiele'!BD23)=1),Punktsystem!$B$10,0),0)</f>
        <v>0</v>
      </c>
      <c r="BF23" s="223">
        <f>IF(BD23=Punktsystem!$B$5,IF(AND(Punktsystem!$I$14&lt;&gt;"",'alle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G23" s="226">
        <f>IF(OR('alle Spiele'!BG23="",'alle Spiele'!BH23="",'alle Spiele'!$K23="x"),0,IF(AND('alle Spiele'!$H23='alle Spiele'!BG23,'alle Spiele'!$J23='alle Spiele'!BH23),Punktsystem!$B$5,IF(OR(AND('alle Spiele'!$H23-'alle Spiele'!$J23&lt;0,'alle Spiele'!BG23-'alle Spiele'!BH23&lt;0),AND('alle Spiele'!$H23-'alle Spiele'!$J23&gt;0,'alle Spiele'!BG23-'alle Spiele'!BH23&gt;0),AND('alle Spiele'!$H23-'alle Spiele'!$J23=0,'alle Spiele'!BG23-'alle Spiele'!BH23=0)),Punktsystem!$B$6,0)))</f>
        <v>0</v>
      </c>
      <c r="BH23" s="222">
        <f>IF(BG23=Punktsystem!$B$6,IF(AND(Punktsystem!$D$9&lt;&gt;"",'alle Spiele'!$H23-'alle Spiele'!$J23='alle Spiele'!BG23-'alle Spiele'!BH23,'alle Spiele'!$H23&lt;&gt;'alle Spiele'!$J23),Punktsystem!$B$9,0)+IF(AND(Punktsystem!$D$11&lt;&gt;"",OR('alle Spiele'!$H23='alle Spiele'!BG23,'alle Spiele'!$J23='alle Spiele'!BH23)),Punktsystem!$B$11,0)+IF(AND(Punktsystem!$D$10&lt;&gt;"",'alle Spiele'!$H23='alle Spiele'!$J23,'alle Spiele'!BG23='alle Spiele'!BH23,ABS('alle Spiele'!$H23-'alle Spiele'!BG23)=1),Punktsystem!$B$10,0),0)</f>
        <v>0</v>
      </c>
      <c r="BI23" s="223">
        <f>IF(BG23=Punktsystem!$B$5,IF(AND(Punktsystem!$I$14&lt;&gt;"",'alle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J23" s="226">
        <f>IF(OR('alle Spiele'!BJ23="",'alle Spiele'!BK23="",'alle Spiele'!$K23="x"),0,IF(AND('alle Spiele'!$H23='alle Spiele'!BJ23,'alle Spiele'!$J23='alle Spiele'!BK23),Punktsystem!$B$5,IF(OR(AND('alle Spiele'!$H23-'alle Spiele'!$J23&lt;0,'alle Spiele'!BJ23-'alle Spiele'!BK23&lt;0),AND('alle Spiele'!$H23-'alle Spiele'!$J23&gt;0,'alle Spiele'!BJ23-'alle Spiele'!BK23&gt;0),AND('alle Spiele'!$H23-'alle Spiele'!$J23=0,'alle Spiele'!BJ23-'alle Spiele'!BK23=0)),Punktsystem!$B$6,0)))</f>
        <v>0</v>
      </c>
      <c r="BK23" s="222">
        <f>IF(BJ23=Punktsystem!$B$6,IF(AND(Punktsystem!$D$9&lt;&gt;"",'alle Spiele'!$H23-'alle Spiele'!$J23='alle Spiele'!BJ23-'alle Spiele'!BK23,'alle Spiele'!$H23&lt;&gt;'alle Spiele'!$J23),Punktsystem!$B$9,0)+IF(AND(Punktsystem!$D$11&lt;&gt;"",OR('alle Spiele'!$H23='alle Spiele'!BJ23,'alle Spiele'!$J23='alle Spiele'!BK23)),Punktsystem!$B$11,0)+IF(AND(Punktsystem!$D$10&lt;&gt;"",'alle Spiele'!$H23='alle Spiele'!$J23,'alle Spiele'!BJ23='alle Spiele'!BK23,ABS('alle Spiele'!$H23-'alle Spiele'!BJ23)=1),Punktsystem!$B$10,0),0)</f>
        <v>0</v>
      </c>
      <c r="BL23" s="223">
        <f>IF(BJ23=Punktsystem!$B$5,IF(AND(Punktsystem!$I$14&lt;&gt;"",'alle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M23" s="226">
        <f>IF(OR('alle Spiele'!BM23="",'alle Spiele'!BN23="",'alle Spiele'!$K23="x"),0,IF(AND('alle Spiele'!$H23='alle Spiele'!BM23,'alle Spiele'!$J23='alle Spiele'!BN23),Punktsystem!$B$5,IF(OR(AND('alle Spiele'!$H23-'alle Spiele'!$J23&lt;0,'alle Spiele'!BM23-'alle Spiele'!BN23&lt;0),AND('alle Spiele'!$H23-'alle Spiele'!$J23&gt;0,'alle Spiele'!BM23-'alle Spiele'!BN23&gt;0),AND('alle Spiele'!$H23-'alle Spiele'!$J23=0,'alle Spiele'!BM23-'alle Spiele'!BN23=0)),Punktsystem!$B$6,0)))</f>
        <v>0</v>
      </c>
      <c r="BN23" s="222">
        <f>IF(BM23=Punktsystem!$B$6,IF(AND(Punktsystem!$D$9&lt;&gt;"",'alle Spiele'!$H23-'alle Spiele'!$J23='alle Spiele'!BM23-'alle Spiele'!BN23,'alle Spiele'!$H23&lt;&gt;'alle Spiele'!$J23),Punktsystem!$B$9,0)+IF(AND(Punktsystem!$D$11&lt;&gt;"",OR('alle Spiele'!$H23='alle Spiele'!BM23,'alle Spiele'!$J23='alle Spiele'!BN23)),Punktsystem!$B$11,0)+IF(AND(Punktsystem!$D$10&lt;&gt;"",'alle Spiele'!$H23='alle Spiele'!$J23,'alle Spiele'!BM23='alle Spiele'!BN23,ABS('alle Spiele'!$H23-'alle Spiele'!BM23)=1),Punktsystem!$B$10,0),0)</f>
        <v>0</v>
      </c>
      <c r="BO23" s="223">
        <f>IF(BM23=Punktsystem!$B$5,IF(AND(Punktsystem!$I$14&lt;&gt;"",'alle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P23" s="226">
        <f>IF(OR('alle Spiele'!BP23="",'alle Spiele'!BQ23="",'alle Spiele'!$K23="x"),0,IF(AND('alle Spiele'!$H23='alle Spiele'!BP23,'alle Spiele'!$J23='alle Spiele'!BQ23),Punktsystem!$B$5,IF(OR(AND('alle Spiele'!$H23-'alle Spiele'!$J23&lt;0,'alle Spiele'!BP23-'alle Spiele'!BQ23&lt;0),AND('alle Spiele'!$H23-'alle Spiele'!$J23&gt;0,'alle Spiele'!BP23-'alle Spiele'!BQ23&gt;0),AND('alle Spiele'!$H23-'alle Spiele'!$J23=0,'alle Spiele'!BP23-'alle Spiele'!BQ23=0)),Punktsystem!$B$6,0)))</f>
        <v>0</v>
      </c>
      <c r="BQ23" s="222">
        <f>IF(BP23=Punktsystem!$B$6,IF(AND(Punktsystem!$D$9&lt;&gt;"",'alle Spiele'!$H23-'alle Spiele'!$J23='alle Spiele'!BP23-'alle Spiele'!BQ23,'alle Spiele'!$H23&lt;&gt;'alle Spiele'!$J23),Punktsystem!$B$9,0)+IF(AND(Punktsystem!$D$11&lt;&gt;"",OR('alle Spiele'!$H23='alle Spiele'!BP23,'alle Spiele'!$J23='alle Spiele'!BQ23)),Punktsystem!$B$11,0)+IF(AND(Punktsystem!$D$10&lt;&gt;"",'alle Spiele'!$H23='alle Spiele'!$J23,'alle Spiele'!BP23='alle Spiele'!BQ23,ABS('alle Spiele'!$H23-'alle Spiele'!BP23)=1),Punktsystem!$B$10,0),0)</f>
        <v>0</v>
      </c>
      <c r="BR23" s="223">
        <f>IF(BP23=Punktsystem!$B$5,IF(AND(Punktsystem!$I$14&lt;&gt;"",'alle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S23" s="226">
        <f>IF(OR('alle Spiele'!BS23="",'alle Spiele'!BT23="",'alle Spiele'!$K23="x"),0,IF(AND('alle Spiele'!$H23='alle Spiele'!BS23,'alle Spiele'!$J23='alle Spiele'!BT23),Punktsystem!$B$5,IF(OR(AND('alle Spiele'!$H23-'alle Spiele'!$J23&lt;0,'alle Spiele'!BS23-'alle Spiele'!BT23&lt;0),AND('alle Spiele'!$H23-'alle Spiele'!$J23&gt;0,'alle Spiele'!BS23-'alle Spiele'!BT23&gt;0),AND('alle Spiele'!$H23-'alle Spiele'!$J23=0,'alle Spiele'!BS23-'alle Spiele'!BT23=0)),Punktsystem!$B$6,0)))</f>
        <v>0</v>
      </c>
      <c r="BT23" s="222">
        <f>IF(BS23=Punktsystem!$B$6,IF(AND(Punktsystem!$D$9&lt;&gt;"",'alle Spiele'!$H23-'alle Spiele'!$J23='alle Spiele'!BS23-'alle Spiele'!BT23,'alle Spiele'!$H23&lt;&gt;'alle Spiele'!$J23),Punktsystem!$B$9,0)+IF(AND(Punktsystem!$D$11&lt;&gt;"",OR('alle Spiele'!$H23='alle Spiele'!BS23,'alle Spiele'!$J23='alle Spiele'!BT23)),Punktsystem!$B$11,0)+IF(AND(Punktsystem!$D$10&lt;&gt;"",'alle Spiele'!$H23='alle Spiele'!$J23,'alle Spiele'!BS23='alle Spiele'!BT23,ABS('alle Spiele'!$H23-'alle Spiele'!BS23)=1),Punktsystem!$B$10,0),0)</f>
        <v>0</v>
      </c>
      <c r="BU23" s="223">
        <f>IF(BS23=Punktsystem!$B$5,IF(AND(Punktsystem!$I$14&lt;&gt;"",'alle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V23" s="226">
        <f>IF(OR('alle Spiele'!BV23="",'alle Spiele'!BW23="",'alle Spiele'!$K23="x"),0,IF(AND('alle Spiele'!$H23='alle Spiele'!BV23,'alle Spiele'!$J23='alle Spiele'!BW23),Punktsystem!$B$5,IF(OR(AND('alle Spiele'!$H23-'alle Spiele'!$J23&lt;0,'alle Spiele'!BV23-'alle Spiele'!BW23&lt;0),AND('alle Spiele'!$H23-'alle Spiele'!$J23&gt;0,'alle Spiele'!BV23-'alle Spiele'!BW23&gt;0),AND('alle Spiele'!$H23-'alle Spiele'!$J23=0,'alle Spiele'!BV23-'alle Spiele'!BW23=0)),Punktsystem!$B$6,0)))</f>
        <v>0</v>
      </c>
      <c r="BW23" s="222">
        <f>IF(BV23=Punktsystem!$B$6,IF(AND(Punktsystem!$D$9&lt;&gt;"",'alle Spiele'!$H23-'alle Spiele'!$J23='alle Spiele'!BV23-'alle Spiele'!BW23,'alle Spiele'!$H23&lt;&gt;'alle Spiele'!$J23),Punktsystem!$B$9,0)+IF(AND(Punktsystem!$D$11&lt;&gt;"",OR('alle Spiele'!$H23='alle Spiele'!BV23,'alle Spiele'!$J23='alle Spiele'!BW23)),Punktsystem!$B$11,0)+IF(AND(Punktsystem!$D$10&lt;&gt;"",'alle Spiele'!$H23='alle Spiele'!$J23,'alle Spiele'!BV23='alle Spiele'!BW23,ABS('alle Spiele'!$H23-'alle Spiele'!BV23)=1),Punktsystem!$B$10,0),0)</f>
        <v>0</v>
      </c>
      <c r="BX23" s="223">
        <f>IF(BV23=Punktsystem!$B$5,IF(AND(Punktsystem!$I$14&lt;&gt;"",'alle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Y23" s="226">
        <f>IF(OR('alle Spiele'!BY23="",'alle Spiele'!BZ23="",'alle Spiele'!$K23="x"),0,IF(AND('alle Spiele'!$H23='alle Spiele'!BY23,'alle Spiele'!$J23='alle Spiele'!BZ23),Punktsystem!$B$5,IF(OR(AND('alle Spiele'!$H23-'alle Spiele'!$J23&lt;0,'alle Spiele'!BY23-'alle Spiele'!BZ23&lt;0),AND('alle Spiele'!$H23-'alle Spiele'!$J23&gt;0,'alle Spiele'!BY23-'alle Spiele'!BZ23&gt;0),AND('alle Spiele'!$H23-'alle Spiele'!$J23=0,'alle Spiele'!BY23-'alle Spiele'!BZ23=0)),Punktsystem!$B$6,0)))</f>
        <v>0</v>
      </c>
      <c r="BZ23" s="222">
        <f>IF(BY23=Punktsystem!$B$6,IF(AND(Punktsystem!$D$9&lt;&gt;"",'alle Spiele'!$H23-'alle Spiele'!$J23='alle Spiele'!BY23-'alle Spiele'!BZ23,'alle Spiele'!$H23&lt;&gt;'alle Spiele'!$J23),Punktsystem!$B$9,0)+IF(AND(Punktsystem!$D$11&lt;&gt;"",OR('alle Spiele'!$H23='alle Spiele'!BY23,'alle Spiele'!$J23='alle Spiele'!BZ23)),Punktsystem!$B$11,0)+IF(AND(Punktsystem!$D$10&lt;&gt;"",'alle Spiele'!$H23='alle Spiele'!$J23,'alle Spiele'!BY23='alle Spiele'!BZ23,ABS('alle Spiele'!$H23-'alle Spiele'!BY23)=1),Punktsystem!$B$10,0),0)</f>
        <v>0</v>
      </c>
      <c r="CA23" s="223">
        <f>IF(BY23=Punktsystem!$B$5,IF(AND(Punktsystem!$I$14&lt;&gt;"",'alle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B23" s="226">
        <f>IF(OR('alle Spiele'!CB23="",'alle Spiele'!CC23="",'alle Spiele'!$K23="x"),0,IF(AND('alle Spiele'!$H23='alle Spiele'!CB23,'alle Spiele'!$J23='alle Spiele'!CC23),Punktsystem!$B$5,IF(OR(AND('alle Spiele'!$H23-'alle Spiele'!$J23&lt;0,'alle Spiele'!CB23-'alle Spiele'!CC23&lt;0),AND('alle Spiele'!$H23-'alle Spiele'!$J23&gt;0,'alle Spiele'!CB23-'alle Spiele'!CC23&gt;0),AND('alle Spiele'!$H23-'alle Spiele'!$J23=0,'alle Spiele'!CB23-'alle Spiele'!CC23=0)),Punktsystem!$B$6,0)))</f>
        <v>0</v>
      </c>
      <c r="CC23" s="222">
        <f>IF(CB23=Punktsystem!$B$6,IF(AND(Punktsystem!$D$9&lt;&gt;"",'alle Spiele'!$H23-'alle Spiele'!$J23='alle Spiele'!CB23-'alle Spiele'!CC23,'alle Spiele'!$H23&lt;&gt;'alle Spiele'!$J23),Punktsystem!$B$9,0)+IF(AND(Punktsystem!$D$11&lt;&gt;"",OR('alle Spiele'!$H23='alle Spiele'!CB23,'alle Spiele'!$J23='alle Spiele'!CC23)),Punktsystem!$B$11,0)+IF(AND(Punktsystem!$D$10&lt;&gt;"",'alle Spiele'!$H23='alle Spiele'!$J23,'alle Spiele'!CB23='alle Spiele'!CC23,ABS('alle Spiele'!$H23-'alle Spiele'!CB23)=1),Punktsystem!$B$10,0),0)</f>
        <v>0</v>
      </c>
      <c r="CD23" s="223">
        <f>IF(CB23=Punktsystem!$B$5,IF(AND(Punktsystem!$I$14&lt;&gt;"",'alle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E23" s="226">
        <f>IF(OR('alle Spiele'!CE23="",'alle Spiele'!CF23="",'alle Spiele'!$K23="x"),0,IF(AND('alle Spiele'!$H23='alle Spiele'!CE23,'alle Spiele'!$J23='alle Spiele'!CF23),Punktsystem!$B$5,IF(OR(AND('alle Spiele'!$H23-'alle Spiele'!$J23&lt;0,'alle Spiele'!CE23-'alle Spiele'!CF23&lt;0),AND('alle Spiele'!$H23-'alle Spiele'!$J23&gt;0,'alle Spiele'!CE23-'alle Spiele'!CF23&gt;0),AND('alle Spiele'!$H23-'alle Spiele'!$J23=0,'alle Spiele'!CE23-'alle Spiele'!CF23=0)),Punktsystem!$B$6,0)))</f>
        <v>0</v>
      </c>
      <c r="CF23" s="222">
        <f>IF(CE23=Punktsystem!$B$6,IF(AND(Punktsystem!$D$9&lt;&gt;"",'alle Spiele'!$H23-'alle Spiele'!$J23='alle Spiele'!CE23-'alle Spiele'!CF23,'alle Spiele'!$H23&lt;&gt;'alle Spiele'!$J23),Punktsystem!$B$9,0)+IF(AND(Punktsystem!$D$11&lt;&gt;"",OR('alle Spiele'!$H23='alle Spiele'!CE23,'alle Spiele'!$J23='alle Spiele'!CF23)),Punktsystem!$B$11,0)+IF(AND(Punktsystem!$D$10&lt;&gt;"",'alle Spiele'!$H23='alle Spiele'!$J23,'alle Spiele'!CE23='alle Spiele'!CF23,ABS('alle Spiele'!$H23-'alle Spiele'!CE23)=1),Punktsystem!$B$10,0),0)</f>
        <v>0</v>
      </c>
      <c r="CG23" s="223">
        <f>IF(CE23=Punktsystem!$B$5,IF(AND(Punktsystem!$I$14&lt;&gt;"",'alle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H23" s="226">
        <f>IF(OR('alle Spiele'!CH23="",'alle Spiele'!CI23="",'alle Spiele'!$K23="x"),0,IF(AND('alle Spiele'!$H23='alle Spiele'!CH23,'alle Spiele'!$J23='alle Spiele'!CI23),Punktsystem!$B$5,IF(OR(AND('alle Spiele'!$H23-'alle Spiele'!$J23&lt;0,'alle Spiele'!CH23-'alle Spiele'!CI23&lt;0),AND('alle Spiele'!$H23-'alle Spiele'!$J23&gt;0,'alle Spiele'!CH23-'alle Spiele'!CI23&gt;0),AND('alle Spiele'!$H23-'alle Spiele'!$J23=0,'alle Spiele'!CH23-'alle Spiele'!CI23=0)),Punktsystem!$B$6,0)))</f>
        <v>0</v>
      </c>
      <c r="CI23" s="222">
        <f>IF(CH23=Punktsystem!$B$6,IF(AND(Punktsystem!$D$9&lt;&gt;"",'alle Spiele'!$H23-'alle Spiele'!$J23='alle Spiele'!CH23-'alle Spiele'!CI23,'alle Spiele'!$H23&lt;&gt;'alle Spiele'!$J23),Punktsystem!$B$9,0)+IF(AND(Punktsystem!$D$11&lt;&gt;"",OR('alle Spiele'!$H23='alle Spiele'!CH23,'alle Spiele'!$J23='alle Spiele'!CI23)),Punktsystem!$B$11,0)+IF(AND(Punktsystem!$D$10&lt;&gt;"",'alle Spiele'!$H23='alle Spiele'!$J23,'alle Spiele'!CH23='alle Spiele'!CI23,ABS('alle Spiele'!$H23-'alle Spiele'!CH23)=1),Punktsystem!$B$10,0),0)</f>
        <v>0</v>
      </c>
      <c r="CJ23" s="223">
        <f>IF(CH23=Punktsystem!$B$5,IF(AND(Punktsystem!$I$14&lt;&gt;"",'alle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K23" s="226">
        <f>IF(OR('alle Spiele'!CK23="",'alle Spiele'!CL23="",'alle Spiele'!$K23="x"),0,IF(AND('alle Spiele'!$H23='alle Spiele'!CK23,'alle Spiele'!$J23='alle Spiele'!CL23),Punktsystem!$B$5,IF(OR(AND('alle Spiele'!$H23-'alle Spiele'!$J23&lt;0,'alle Spiele'!CK23-'alle Spiele'!CL23&lt;0),AND('alle Spiele'!$H23-'alle Spiele'!$J23&gt;0,'alle Spiele'!CK23-'alle Spiele'!CL23&gt;0),AND('alle Spiele'!$H23-'alle Spiele'!$J23=0,'alle Spiele'!CK23-'alle Spiele'!CL23=0)),Punktsystem!$B$6,0)))</f>
        <v>0</v>
      </c>
      <c r="CL23" s="222">
        <f>IF(CK23=Punktsystem!$B$6,IF(AND(Punktsystem!$D$9&lt;&gt;"",'alle Spiele'!$H23-'alle Spiele'!$J23='alle Spiele'!CK23-'alle Spiele'!CL23,'alle Spiele'!$H23&lt;&gt;'alle Spiele'!$J23),Punktsystem!$B$9,0)+IF(AND(Punktsystem!$D$11&lt;&gt;"",OR('alle Spiele'!$H23='alle Spiele'!CK23,'alle Spiele'!$J23='alle Spiele'!CL23)),Punktsystem!$B$11,0)+IF(AND(Punktsystem!$D$10&lt;&gt;"",'alle Spiele'!$H23='alle Spiele'!$J23,'alle Spiele'!CK23='alle Spiele'!CL23,ABS('alle Spiele'!$H23-'alle Spiele'!CK23)=1),Punktsystem!$B$10,0),0)</f>
        <v>0</v>
      </c>
      <c r="CM23" s="223">
        <f>IF(CK23=Punktsystem!$B$5,IF(AND(Punktsystem!$I$14&lt;&gt;"",'alle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N23" s="226">
        <f>IF(OR('alle Spiele'!CN23="",'alle Spiele'!CO23="",'alle Spiele'!$K23="x"),0,IF(AND('alle Spiele'!$H23='alle Spiele'!CN23,'alle Spiele'!$J23='alle Spiele'!CO23),Punktsystem!$B$5,IF(OR(AND('alle Spiele'!$H23-'alle Spiele'!$J23&lt;0,'alle Spiele'!CN23-'alle Spiele'!CO23&lt;0),AND('alle Spiele'!$H23-'alle Spiele'!$J23&gt;0,'alle Spiele'!CN23-'alle Spiele'!CO23&gt;0),AND('alle Spiele'!$H23-'alle Spiele'!$J23=0,'alle Spiele'!CN23-'alle Spiele'!CO23=0)),Punktsystem!$B$6,0)))</f>
        <v>0</v>
      </c>
      <c r="CO23" s="222">
        <f>IF(CN23=Punktsystem!$B$6,IF(AND(Punktsystem!$D$9&lt;&gt;"",'alle Spiele'!$H23-'alle Spiele'!$J23='alle Spiele'!CN23-'alle Spiele'!CO23,'alle Spiele'!$H23&lt;&gt;'alle Spiele'!$J23),Punktsystem!$B$9,0)+IF(AND(Punktsystem!$D$11&lt;&gt;"",OR('alle Spiele'!$H23='alle Spiele'!CN23,'alle Spiele'!$J23='alle Spiele'!CO23)),Punktsystem!$B$11,0)+IF(AND(Punktsystem!$D$10&lt;&gt;"",'alle Spiele'!$H23='alle Spiele'!$J23,'alle Spiele'!CN23='alle Spiele'!CO23,ABS('alle Spiele'!$H23-'alle Spiele'!CN23)=1),Punktsystem!$B$10,0),0)</f>
        <v>0</v>
      </c>
      <c r="CP23" s="223">
        <f>IF(CN23=Punktsystem!$B$5,IF(AND(Punktsystem!$I$14&lt;&gt;"",'alle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Q23" s="226">
        <f>IF(OR('alle Spiele'!CQ23="",'alle Spiele'!CR23="",'alle Spiele'!$K23="x"),0,IF(AND('alle Spiele'!$H23='alle Spiele'!CQ23,'alle Spiele'!$J23='alle Spiele'!CR23),Punktsystem!$B$5,IF(OR(AND('alle Spiele'!$H23-'alle Spiele'!$J23&lt;0,'alle Spiele'!CQ23-'alle Spiele'!CR23&lt;0),AND('alle Spiele'!$H23-'alle Spiele'!$J23&gt;0,'alle Spiele'!CQ23-'alle Spiele'!CR23&gt;0),AND('alle Spiele'!$H23-'alle Spiele'!$J23=0,'alle Spiele'!CQ23-'alle Spiele'!CR23=0)),Punktsystem!$B$6,0)))</f>
        <v>0</v>
      </c>
      <c r="CR23" s="222">
        <f>IF(CQ23=Punktsystem!$B$6,IF(AND(Punktsystem!$D$9&lt;&gt;"",'alle Spiele'!$H23-'alle Spiele'!$J23='alle Spiele'!CQ23-'alle Spiele'!CR23,'alle Spiele'!$H23&lt;&gt;'alle Spiele'!$J23),Punktsystem!$B$9,0)+IF(AND(Punktsystem!$D$11&lt;&gt;"",OR('alle Spiele'!$H23='alle Spiele'!CQ23,'alle Spiele'!$J23='alle Spiele'!CR23)),Punktsystem!$B$11,0)+IF(AND(Punktsystem!$D$10&lt;&gt;"",'alle Spiele'!$H23='alle Spiele'!$J23,'alle Spiele'!CQ23='alle Spiele'!CR23,ABS('alle Spiele'!$H23-'alle Spiele'!CQ23)=1),Punktsystem!$B$10,0),0)</f>
        <v>0</v>
      </c>
      <c r="CS23" s="223">
        <f>IF(CQ23=Punktsystem!$B$5,IF(AND(Punktsystem!$I$14&lt;&gt;"",'alle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T23" s="226">
        <f>IF(OR('alle Spiele'!CT23="",'alle Spiele'!CU23="",'alle Spiele'!$K23="x"),0,IF(AND('alle Spiele'!$H23='alle Spiele'!CT23,'alle Spiele'!$J23='alle Spiele'!CU23),Punktsystem!$B$5,IF(OR(AND('alle Spiele'!$H23-'alle Spiele'!$J23&lt;0,'alle Spiele'!CT23-'alle Spiele'!CU23&lt;0),AND('alle Spiele'!$H23-'alle Spiele'!$J23&gt;0,'alle Spiele'!CT23-'alle Spiele'!CU23&gt;0),AND('alle Spiele'!$H23-'alle Spiele'!$J23=0,'alle Spiele'!CT23-'alle Spiele'!CU23=0)),Punktsystem!$B$6,0)))</f>
        <v>0</v>
      </c>
      <c r="CU23" s="222">
        <f>IF(CT23=Punktsystem!$B$6,IF(AND(Punktsystem!$D$9&lt;&gt;"",'alle Spiele'!$H23-'alle Spiele'!$J23='alle Spiele'!CT23-'alle Spiele'!CU23,'alle Spiele'!$H23&lt;&gt;'alle Spiele'!$J23),Punktsystem!$B$9,0)+IF(AND(Punktsystem!$D$11&lt;&gt;"",OR('alle Spiele'!$H23='alle Spiele'!CT23,'alle Spiele'!$J23='alle Spiele'!CU23)),Punktsystem!$B$11,0)+IF(AND(Punktsystem!$D$10&lt;&gt;"",'alle Spiele'!$H23='alle Spiele'!$J23,'alle Spiele'!CT23='alle Spiele'!CU23,ABS('alle Spiele'!$H23-'alle Spiele'!CT23)=1),Punktsystem!$B$10,0),0)</f>
        <v>0</v>
      </c>
      <c r="CV23" s="223">
        <f>IF(CT23=Punktsystem!$B$5,IF(AND(Punktsystem!$I$14&lt;&gt;"",'alle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W23" s="226">
        <f>IF(OR('alle Spiele'!CW23="",'alle Spiele'!CX23="",'alle Spiele'!$K23="x"),0,IF(AND('alle Spiele'!$H23='alle Spiele'!CW23,'alle Spiele'!$J23='alle Spiele'!CX23),Punktsystem!$B$5,IF(OR(AND('alle Spiele'!$H23-'alle Spiele'!$J23&lt;0,'alle Spiele'!CW23-'alle Spiele'!CX23&lt;0),AND('alle Spiele'!$H23-'alle Spiele'!$J23&gt;0,'alle Spiele'!CW23-'alle Spiele'!CX23&gt;0),AND('alle Spiele'!$H23-'alle Spiele'!$J23=0,'alle Spiele'!CW23-'alle Spiele'!CX23=0)),Punktsystem!$B$6,0)))</f>
        <v>0</v>
      </c>
      <c r="CX23" s="222">
        <f>IF(CW23=Punktsystem!$B$6,IF(AND(Punktsystem!$D$9&lt;&gt;"",'alle Spiele'!$H23-'alle Spiele'!$J23='alle Spiele'!CW23-'alle Spiele'!CX23,'alle Spiele'!$H23&lt;&gt;'alle Spiele'!$J23),Punktsystem!$B$9,0)+IF(AND(Punktsystem!$D$11&lt;&gt;"",OR('alle Spiele'!$H23='alle Spiele'!CW23,'alle Spiele'!$J23='alle Spiele'!CX23)),Punktsystem!$B$11,0)+IF(AND(Punktsystem!$D$10&lt;&gt;"",'alle Spiele'!$H23='alle Spiele'!$J23,'alle Spiele'!CW23='alle Spiele'!CX23,ABS('alle Spiele'!$H23-'alle Spiele'!CW23)=1),Punktsystem!$B$10,0),0)</f>
        <v>0</v>
      </c>
      <c r="CY23" s="223">
        <f>IF(CW23=Punktsystem!$B$5,IF(AND(Punktsystem!$I$14&lt;&gt;"",'alle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Z23" s="226">
        <f>IF(OR('alle Spiele'!CZ23="",'alle Spiele'!DA23="",'alle Spiele'!$K23="x"),0,IF(AND('alle Spiele'!$H23='alle Spiele'!CZ23,'alle Spiele'!$J23='alle Spiele'!DA23),Punktsystem!$B$5,IF(OR(AND('alle Spiele'!$H23-'alle Spiele'!$J23&lt;0,'alle Spiele'!CZ23-'alle Spiele'!DA23&lt;0),AND('alle Spiele'!$H23-'alle Spiele'!$J23&gt;0,'alle Spiele'!CZ23-'alle Spiele'!DA23&gt;0),AND('alle Spiele'!$H23-'alle Spiele'!$J23=0,'alle Spiele'!CZ23-'alle Spiele'!DA23=0)),Punktsystem!$B$6,0)))</f>
        <v>0</v>
      </c>
      <c r="DA23" s="222">
        <f>IF(CZ23=Punktsystem!$B$6,IF(AND(Punktsystem!$D$9&lt;&gt;"",'alle Spiele'!$H23-'alle Spiele'!$J23='alle Spiele'!CZ23-'alle Spiele'!DA23,'alle Spiele'!$H23&lt;&gt;'alle Spiele'!$J23),Punktsystem!$B$9,0)+IF(AND(Punktsystem!$D$11&lt;&gt;"",OR('alle Spiele'!$H23='alle Spiele'!CZ23,'alle Spiele'!$J23='alle Spiele'!DA23)),Punktsystem!$B$11,0)+IF(AND(Punktsystem!$D$10&lt;&gt;"",'alle Spiele'!$H23='alle Spiele'!$J23,'alle Spiele'!CZ23='alle Spiele'!DA23,ABS('alle Spiele'!$H23-'alle Spiele'!CZ23)=1),Punktsystem!$B$10,0),0)</f>
        <v>0</v>
      </c>
      <c r="DB23" s="223">
        <f>IF(CZ23=Punktsystem!$B$5,IF(AND(Punktsystem!$I$14&lt;&gt;"",'alle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C23" s="226">
        <f>IF(OR('alle Spiele'!DC23="",'alle Spiele'!DD23="",'alle Spiele'!$K23="x"),0,IF(AND('alle Spiele'!$H23='alle Spiele'!DC23,'alle Spiele'!$J23='alle Spiele'!DD23),Punktsystem!$B$5,IF(OR(AND('alle Spiele'!$H23-'alle Spiele'!$J23&lt;0,'alle Spiele'!DC23-'alle Spiele'!DD23&lt;0),AND('alle Spiele'!$H23-'alle Spiele'!$J23&gt;0,'alle Spiele'!DC23-'alle Spiele'!DD23&gt;0),AND('alle Spiele'!$H23-'alle Spiele'!$J23=0,'alle Spiele'!DC23-'alle Spiele'!DD23=0)),Punktsystem!$B$6,0)))</f>
        <v>0</v>
      </c>
      <c r="DD23" s="222">
        <f>IF(DC23=Punktsystem!$B$6,IF(AND(Punktsystem!$D$9&lt;&gt;"",'alle Spiele'!$H23-'alle Spiele'!$J23='alle Spiele'!DC23-'alle Spiele'!DD23,'alle Spiele'!$H23&lt;&gt;'alle Spiele'!$J23),Punktsystem!$B$9,0)+IF(AND(Punktsystem!$D$11&lt;&gt;"",OR('alle Spiele'!$H23='alle Spiele'!DC23,'alle Spiele'!$J23='alle Spiele'!DD23)),Punktsystem!$B$11,0)+IF(AND(Punktsystem!$D$10&lt;&gt;"",'alle Spiele'!$H23='alle Spiele'!$J23,'alle Spiele'!DC23='alle Spiele'!DD23,ABS('alle Spiele'!$H23-'alle Spiele'!DC23)=1),Punktsystem!$B$10,0),0)</f>
        <v>0</v>
      </c>
      <c r="DE23" s="223">
        <f>IF(DC23=Punktsystem!$B$5,IF(AND(Punktsystem!$I$14&lt;&gt;"",'alle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F23" s="226">
        <f>IF(OR('alle Spiele'!DF23="",'alle Spiele'!DG23="",'alle Spiele'!$K23="x"),0,IF(AND('alle Spiele'!$H23='alle Spiele'!DF23,'alle Spiele'!$J23='alle Spiele'!DG23),Punktsystem!$B$5,IF(OR(AND('alle Spiele'!$H23-'alle Spiele'!$J23&lt;0,'alle Spiele'!DF23-'alle Spiele'!DG23&lt;0),AND('alle Spiele'!$H23-'alle Spiele'!$J23&gt;0,'alle Spiele'!DF23-'alle Spiele'!DG23&gt;0),AND('alle Spiele'!$H23-'alle Spiele'!$J23=0,'alle Spiele'!DF23-'alle Spiele'!DG23=0)),Punktsystem!$B$6,0)))</f>
        <v>0</v>
      </c>
      <c r="DG23" s="222">
        <f>IF(DF23=Punktsystem!$B$6,IF(AND(Punktsystem!$D$9&lt;&gt;"",'alle Spiele'!$H23-'alle Spiele'!$J23='alle Spiele'!DF23-'alle Spiele'!DG23,'alle Spiele'!$H23&lt;&gt;'alle Spiele'!$J23),Punktsystem!$B$9,0)+IF(AND(Punktsystem!$D$11&lt;&gt;"",OR('alle Spiele'!$H23='alle Spiele'!DF23,'alle Spiele'!$J23='alle Spiele'!DG23)),Punktsystem!$B$11,0)+IF(AND(Punktsystem!$D$10&lt;&gt;"",'alle Spiele'!$H23='alle Spiele'!$J23,'alle Spiele'!DF23='alle Spiele'!DG23,ABS('alle Spiele'!$H23-'alle Spiele'!DF23)=1),Punktsystem!$B$10,0),0)</f>
        <v>0</v>
      </c>
      <c r="DH23" s="223">
        <f>IF(DF23=Punktsystem!$B$5,IF(AND(Punktsystem!$I$14&lt;&gt;"",'alle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I23" s="226">
        <f>IF(OR('alle Spiele'!DI23="",'alle Spiele'!DJ23="",'alle Spiele'!$K23="x"),0,IF(AND('alle Spiele'!$H23='alle Spiele'!DI23,'alle Spiele'!$J23='alle Spiele'!DJ23),Punktsystem!$B$5,IF(OR(AND('alle Spiele'!$H23-'alle Spiele'!$J23&lt;0,'alle Spiele'!DI23-'alle Spiele'!DJ23&lt;0),AND('alle Spiele'!$H23-'alle Spiele'!$J23&gt;0,'alle Spiele'!DI23-'alle Spiele'!DJ23&gt;0),AND('alle Spiele'!$H23-'alle Spiele'!$J23=0,'alle Spiele'!DI23-'alle Spiele'!DJ23=0)),Punktsystem!$B$6,0)))</f>
        <v>0</v>
      </c>
      <c r="DJ23" s="222">
        <f>IF(DI23=Punktsystem!$B$6,IF(AND(Punktsystem!$D$9&lt;&gt;"",'alle Spiele'!$H23-'alle Spiele'!$J23='alle Spiele'!DI23-'alle Spiele'!DJ23,'alle Spiele'!$H23&lt;&gt;'alle Spiele'!$J23),Punktsystem!$B$9,0)+IF(AND(Punktsystem!$D$11&lt;&gt;"",OR('alle Spiele'!$H23='alle Spiele'!DI23,'alle Spiele'!$J23='alle Spiele'!DJ23)),Punktsystem!$B$11,0)+IF(AND(Punktsystem!$D$10&lt;&gt;"",'alle Spiele'!$H23='alle Spiele'!$J23,'alle Spiele'!DI23='alle Spiele'!DJ23,ABS('alle Spiele'!$H23-'alle Spiele'!DI23)=1),Punktsystem!$B$10,0),0)</f>
        <v>0</v>
      </c>
      <c r="DK23" s="223">
        <f>IF(DI23=Punktsystem!$B$5,IF(AND(Punktsystem!$I$14&lt;&gt;"",'alle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L23" s="226">
        <f>IF(OR('alle Spiele'!DL23="",'alle Spiele'!DM23="",'alle Spiele'!$K23="x"),0,IF(AND('alle Spiele'!$H23='alle Spiele'!DL23,'alle Spiele'!$J23='alle Spiele'!DM23),Punktsystem!$B$5,IF(OR(AND('alle Spiele'!$H23-'alle Spiele'!$J23&lt;0,'alle Spiele'!DL23-'alle Spiele'!DM23&lt;0),AND('alle Spiele'!$H23-'alle Spiele'!$J23&gt;0,'alle Spiele'!DL23-'alle Spiele'!DM23&gt;0),AND('alle Spiele'!$H23-'alle Spiele'!$J23=0,'alle Spiele'!DL23-'alle Spiele'!DM23=0)),Punktsystem!$B$6,0)))</f>
        <v>0</v>
      </c>
      <c r="DM23" s="222">
        <f>IF(DL23=Punktsystem!$B$6,IF(AND(Punktsystem!$D$9&lt;&gt;"",'alle Spiele'!$H23-'alle Spiele'!$J23='alle Spiele'!DL23-'alle Spiele'!DM23,'alle Spiele'!$H23&lt;&gt;'alle Spiele'!$J23),Punktsystem!$B$9,0)+IF(AND(Punktsystem!$D$11&lt;&gt;"",OR('alle Spiele'!$H23='alle Spiele'!DL23,'alle Spiele'!$J23='alle Spiele'!DM23)),Punktsystem!$B$11,0)+IF(AND(Punktsystem!$D$10&lt;&gt;"",'alle Spiele'!$H23='alle Spiele'!$J23,'alle Spiele'!DL23='alle Spiele'!DM23,ABS('alle Spiele'!$H23-'alle Spiele'!DL23)=1),Punktsystem!$B$10,0),0)</f>
        <v>0</v>
      </c>
      <c r="DN23" s="223">
        <f>IF(DL23=Punktsystem!$B$5,IF(AND(Punktsystem!$I$14&lt;&gt;"",'alle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O23" s="226">
        <f>IF(OR('alle Spiele'!DO23="",'alle Spiele'!DP23="",'alle Spiele'!$K23="x"),0,IF(AND('alle Spiele'!$H23='alle Spiele'!DO23,'alle Spiele'!$J23='alle Spiele'!DP23),Punktsystem!$B$5,IF(OR(AND('alle Spiele'!$H23-'alle Spiele'!$J23&lt;0,'alle Spiele'!DO23-'alle Spiele'!DP23&lt;0),AND('alle Spiele'!$H23-'alle Spiele'!$J23&gt;0,'alle Spiele'!DO23-'alle Spiele'!DP23&gt;0),AND('alle Spiele'!$H23-'alle Spiele'!$J23=0,'alle Spiele'!DO23-'alle Spiele'!DP23=0)),Punktsystem!$B$6,0)))</f>
        <v>0</v>
      </c>
      <c r="DP23" s="222">
        <f>IF(DO23=Punktsystem!$B$6,IF(AND(Punktsystem!$D$9&lt;&gt;"",'alle Spiele'!$H23-'alle Spiele'!$J23='alle Spiele'!DO23-'alle Spiele'!DP23,'alle Spiele'!$H23&lt;&gt;'alle Spiele'!$J23),Punktsystem!$B$9,0)+IF(AND(Punktsystem!$D$11&lt;&gt;"",OR('alle Spiele'!$H23='alle Spiele'!DO23,'alle Spiele'!$J23='alle Spiele'!DP23)),Punktsystem!$B$11,0)+IF(AND(Punktsystem!$D$10&lt;&gt;"",'alle Spiele'!$H23='alle Spiele'!$J23,'alle Spiele'!DO23='alle Spiele'!DP23,ABS('alle Spiele'!$H23-'alle Spiele'!DO23)=1),Punktsystem!$B$10,0),0)</f>
        <v>0</v>
      </c>
      <c r="DQ23" s="223">
        <f>IF(DO23=Punktsystem!$B$5,IF(AND(Punktsystem!$I$14&lt;&gt;"",'alle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R23" s="226">
        <f>IF(OR('alle Spiele'!DR23="",'alle Spiele'!DS23="",'alle Spiele'!$K23="x"),0,IF(AND('alle Spiele'!$H23='alle Spiele'!DR23,'alle Spiele'!$J23='alle Spiele'!DS23),Punktsystem!$B$5,IF(OR(AND('alle Spiele'!$H23-'alle Spiele'!$J23&lt;0,'alle Spiele'!DR23-'alle Spiele'!DS23&lt;0),AND('alle Spiele'!$H23-'alle Spiele'!$J23&gt;0,'alle Spiele'!DR23-'alle Spiele'!DS23&gt;0),AND('alle Spiele'!$H23-'alle Spiele'!$J23=0,'alle Spiele'!DR23-'alle Spiele'!DS23=0)),Punktsystem!$B$6,0)))</f>
        <v>0</v>
      </c>
      <c r="DS23" s="222">
        <f>IF(DR23=Punktsystem!$B$6,IF(AND(Punktsystem!$D$9&lt;&gt;"",'alle Spiele'!$H23-'alle Spiele'!$J23='alle Spiele'!DR23-'alle Spiele'!DS23,'alle Spiele'!$H23&lt;&gt;'alle Spiele'!$J23),Punktsystem!$B$9,0)+IF(AND(Punktsystem!$D$11&lt;&gt;"",OR('alle Spiele'!$H23='alle Spiele'!DR23,'alle Spiele'!$J23='alle Spiele'!DS23)),Punktsystem!$B$11,0)+IF(AND(Punktsystem!$D$10&lt;&gt;"",'alle Spiele'!$H23='alle Spiele'!$J23,'alle Spiele'!DR23='alle Spiele'!DS23,ABS('alle Spiele'!$H23-'alle Spiele'!DR23)=1),Punktsystem!$B$10,0),0)</f>
        <v>0</v>
      </c>
      <c r="DT23" s="223">
        <f>IF(DR23=Punktsystem!$B$5,IF(AND(Punktsystem!$I$14&lt;&gt;"",'alle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U23" s="226">
        <f>IF(OR('alle Spiele'!DU23="",'alle Spiele'!DV23="",'alle Spiele'!$K23="x"),0,IF(AND('alle Spiele'!$H23='alle Spiele'!DU23,'alle Spiele'!$J23='alle Spiele'!DV23),Punktsystem!$B$5,IF(OR(AND('alle Spiele'!$H23-'alle Spiele'!$J23&lt;0,'alle Spiele'!DU23-'alle Spiele'!DV23&lt;0),AND('alle Spiele'!$H23-'alle Spiele'!$J23&gt;0,'alle Spiele'!DU23-'alle Spiele'!DV23&gt;0),AND('alle Spiele'!$H23-'alle Spiele'!$J23=0,'alle Spiele'!DU23-'alle Spiele'!DV23=0)),Punktsystem!$B$6,0)))</f>
        <v>0</v>
      </c>
      <c r="DV23" s="222">
        <f>IF(DU23=Punktsystem!$B$6,IF(AND(Punktsystem!$D$9&lt;&gt;"",'alle Spiele'!$H23-'alle Spiele'!$J23='alle Spiele'!DU23-'alle Spiele'!DV23,'alle Spiele'!$H23&lt;&gt;'alle Spiele'!$J23),Punktsystem!$B$9,0)+IF(AND(Punktsystem!$D$11&lt;&gt;"",OR('alle Spiele'!$H23='alle Spiele'!DU23,'alle Spiele'!$J23='alle Spiele'!DV23)),Punktsystem!$B$11,0)+IF(AND(Punktsystem!$D$10&lt;&gt;"",'alle Spiele'!$H23='alle Spiele'!$J23,'alle Spiele'!DU23='alle Spiele'!DV23,ABS('alle Spiele'!$H23-'alle Spiele'!DU23)=1),Punktsystem!$B$10,0),0)</f>
        <v>0</v>
      </c>
      <c r="DW23" s="223">
        <f>IF(DU23=Punktsystem!$B$5,IF(AND(Punktsystem!$I$14&lt;&gt;"",'alle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X23" s="226">
        <f>IF(OR('alle Spiele'!DX23="",'alle Spiele'!DY23="",'alle Spiele'!$K23="x"),0,IF(AND('alle Spiele'!$H23='alle Spiele'!DX23,'alle Spiele'!$J23='alle Spiele'!DY23),Punktsystem!$B$5,IF(OR(AND('alle Spiele'!$H23-'alle Spiele'!$J23&lt;0,'alle Spiele'!DX23-'alle Spiele'!DY23&lt;0),AND('alle Spiele'!$H23-'alle Spiele'!$J23&gt;0,'alle Spiele'!DX23-'alle Spiele'!DY23&gt;0),AND('alle Spiele'!$H23-'alle Spiele'!$J23=0,'alle Spiele'!DX23-'alle Spiele'!DY23=0)),Punktsystem!$B$6,0)))</f>
        <v>0</v>
      </c>
      <c r="DY23" s="222">
        <f>IF(DX23=Punktsystem!$B$6,IF(AND(Punktsystem!$D$9&lt;&gt;"",'alle Spiele'!$H23-'alle Spiele'!$J23='alle Spiele'!DX23-'alle Spiele'!DY23,'alle Spiele'!$H23&lt;&gt;'alle Spiele'!$J23),Punktsystem!$B$9,0)+IF(AND(Punktsystem!$D$11&lt;&gt;"",OR('alle Spiele'!$H23='alle Spiele'!DX23,'alle Spiele'!$J23='alle Spiele'!DY23)),Punktsystem!$B$11,0)+IF(AND(Punktsystem!$D$10&lt;&gt;"",'alle Spiele'!$H23='alle Spiele'!$J23,'alle Spiele'!DX23='alle Spiele'!DY23,ABS('alle Spiele'!$H23-'alle Spiele'!DX23)=1),Punktsystem!$B$10,0),0)</f>
        <v>0</v>
      </c>
      <c r="DZ23" s="223">
        <f>IF(DX23=Punktsystem!$B$5,IF(AND(Punktsystem!$I$14&lt;&gt;"",'alle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A23" s="226">
        <f>IF(OR('alle Spiele'!EA23="",'alle Spiele'!EB23="",'alle Spiele'!$K23="x"),0,IF(AND('alle Spiele'!$H23='alle Spiele'!EA23,'alle Spiele'!$J23='alle Spiele'!EB23),Punktsystem!$B$5,IF(OR(AND('alle Spiele'!$H23-'alle Spiele'!$J23&lt;0,'alle Spiele'!EA23-'alle Spiele'!EB23&lt;0),AND('alle Spiele'!$H23-'alle Spiele'!$J23&gt;0,'alle Spiele'!EA23-'alle Spiele'!EB23&gt;0),AND('alle Spiele'!$H23-'alle Spiele'!$J23=0,'alle Spiele'!EA23-'alle Spiele'!EB23=0)),Punktsystem!$B$6,0)))</f>
        <v>0</v>
      </c>
      <c r="EB23" s="222">
        <f>IF(EA23=Punktsystem!$B$6,IF(AND(Punktsystem!$D$9&lt;&gt;"",'alle Spiele'!$H23-'alle Spiele'!$J23='alle Spiele'!EA23-'alle Spiele'!EB23,'alle Spiele'!$H23&lt;&gt;'alle Spiele'!$J23),Punktsystem!$B$9,0)+IF(AND(Punktsystem!$D$11&lt;&gt;"",OR('alle Spiele'!$H23='alle Spiele'!EA23,'alle Spiele'!$J23='alle Spiele'!EB23)),Punktsystem!$B$11,0)+IF(AND(Punktsystem!$D$10&lt;&gt;"",'alle Spiele'!$H23='alle Spiele'!$J23,'alle Spiele'!EA23='alle Spiele'!EB23,ABS('alle Spiele'!$H23-'alle Spiele'!EA23)=1),Punktsystem!$B$10,0),0)</f>
        <v>0</v>
      </c>
      <c r="EC23" s="223">
        <f>IF(EA23=Punktsystem!$B$5,IF(AND(Punktsystem!$I$14&lt;&gt;"",'alle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D23" s="226">
        <f>IF(OR('alle Spiele'!ED23="",'alle Spiele'!EE23="",'alle Spiele'!$K23="x"),0,IF(AND('alle Spiele'!$H23='alle Spiele'!ED23,'alle Spiele'!$J23='alle Spiele'!EE23),Punktsystem!$B$5,IF(OR(AND('alle Spiele'!$H23-'alle Spiele'!$J23&lt;0,'alle Spiele'!ED23-'alle Spiele'!EE23&lt;0),AND('alle Spiele'!$H23-'alle Spiele'!$J23&gt;0,'alle Spiele'!ED23-'alle Spiele'!EE23&gt;0),AND('alle Spiele'!$H23-'alle Spiele'!$J23=0,'alle Spiele'!ED23-'alle Spiele'!EE23=0)),Punktsystem!$B$6,0)))</f>
        <v>0</v>
      </c>
      <c r="EE23" s="222">
        <f>IF(ED23=Punktsystem!$B$6,IF(AND(Punktsystem!$D$9&lt;&gt;"",'alle Spiele'!$H23-'alle Spiele'!$J23='alle Spiele'!ED23-'alle Spiele'!EE23,'alle Spiele'!$H23&lt;&gt;'alle Spiele'!$J23),Punktsystem!$B$9,0)+IF(AND(Punktsystem!$D$11&lt;&gt;"",OR('alle Spiele'!$H23='alle Spiele'!ED23,'alle Spiele'!$J23='alle Spiele'!EE23)),Punktsystem!$B$11,0)+IF(AND(Punktsystem!$D$10&lt;&gt;"",'alle Spiele'!$H23='alle Spiele'!$J23,'alle Spiele'!ED23='alle Spiele'!EE23,ABS('alle Spiele'!$H23-'alle Spiele'!ED23)=1),Punktsystem!$B$10,0),0)</f>
        <v>0</v>
      </c>
      <c r="EF23" s="223">
        <f>IF(ED23=Punktsystem!$B$5,IF(AND(Punktsystem!$I$14&lt;&gt;"",'alle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G23" s="226">
        <f>IF(OR('alle Spiele'!EG23="",'alle Spiele'!EH23="",'alle Spiele'!$K23="x"),0,IF(AND('alle Spiele'!$H23='alle Spiele'!EG23,'alle Spiele'!$J23='alle Spiele'!EH23),Punktsystem!$B$5,IF(OR(AND('alle Spiele'!$H23-'alle Spiele'!$J23&lt;0,'alle Spiele'!EG23-'alle Spiele'!EH23&lt;0),AND('alle Spiele'!$H23-'alle Spiele'!$J23&gt;0,'alle Spiele'!EG23-'alle Spiele'!EH23&gt;0),AND('alle Spiele'!$H23-'alle Spiele'!$J23=0,'alle Spiele'!EG23-'alle Spiele'!EH23=0)),Punktsystem!$B$6,0)))</f>
        <v>0</v>
      </c>
      <c r="EH23" s="222">
        <f>IF(EG23=Punktsystem!$B$6,IF(AND(Punktsystem!$D$9&lt;&gt;"",'alle Spiele'!$H23-'alle Spiele'!$J23='alle Spiele'!EG23-'alle Spiele'!EH23,'alle Spiele'!$H23&lt;&gt;'alle Spiele'!$J23),Punktsystem!$B$9,0)+IF(AND(Punktsystem!$D$11&lt;&gt;"",OR('alle Spiele'!$H23='alle Spiele'!EG23,'alle Spiele'!$J23='alle Spiele'!EH23)),Punktsystem!$B$11,0)+IF(AND(Punktsystem!$D$10&lt;&gt;"",'alle Spiele'!$H23='alle Spiele'!$J23,'alle Spiele'!EG23='alle Spiele'!EH23,ABS('alle Spiele'!$H23-'alle Spiele'!EG23)=1),Punktsystem!$B$10,0),0)</f>
        <v>0</v>
      </c>
      <c r="EI23" s="223">
        <f>IF(EG23=Punktsystem!$B$5,IF(AND(Punktsystem!$I$14&lt;&gt;"",'alle Spiele'!$H23+'alle Spiele'!$J23&gt;Punktsystem!$D$14),('alle Spiele'!$H23+'alle Spiele'!$J23-Punktsystem!$D$14)*Punktsystem!$F$14,0)+IF(AND(Punktsystem!$I$15&lt;&gt;"",ABS('alle Spiele'!$H23-'alle Spiele'!$J23)&gt;Punktsystem!$D$15),(ABS('alle Spiele'!$H23-'alle Spiele'!$J23)-Punktsystem!$D$15)*Punktsystem!$F$15,0),0)</f>
        <v>0</v>
      </c>
    </row>
    <row r="24" spans="1:139">
      <c r="A24"/>
      <c r="B24"/>
      <c r="C24"/>
      <c r="D24"/>
      <c r="E24"/>
      <c r="F24"/>
      <c r="G24"/>
      <c r="H24"/>
      <c r="J24"/>
      <c r="K24"/>
      <c r="L24"/>
      <c r="M24"/>
      <c r="N24"/>
      <c r="O24"/>
      <c r="P24"/>
      <c r="Q24"/>
      <c r="T24" s="226">
        <f>IF(OR('alle Spiele'!T24="",'alle Spiele'!U24="",'alle Spiele'!$K24="x"),0,IF(AND('alle Spiele'!$H24='alle Spiele'!T24,'alle Spiele'!$J24='alle Spiele'!U24),Punktsystem!$B$5,IF(OR(AND('alle Spiele'!$H24-'alle Spiele'!$J24&lt;0,'alle Spiele'!T24-'alle Spiele'!U24&lt;0),AND('alle Spiele'!$H24-'alle Spiele'!$J24&gt;0,'alle Spiele'!T24-'alle Spiele'!U24&gt;0),AND('alle Spiele'!$H24-'alle Spiele'!$J24=0,'alle Spiele'!T24-'alle Spiele'!U24=0)),Punktsystem!$B$6,0)))</f>
        <v>1</v>
      </c>
      <c r="U24" s="222">
        <f>IF(T24=Punktsystem!$B$6,IF(AND(Punktsystem!$D$9&lt;&gt;"",'alle Spiele'!$H24-'alle Spiele'!$J24='alle Spiele'!T24-'alle Spiele'!U24,'alle Spiele'!$H24&lt;&gt;'alle Spiele'!$J24),Punktsystem!$B$9,0)+IF(AND(Punktsystem!$D$11&lt;&gt;"",OR('alle Spiele'!$H24='alle Spiele'!T24,'alle Spiele'!$J24='alle Spiele'!U24)),Punktsystem!$B$11,0)+IF(AND(Punktsystem!$D$10&lt;&gt;"",'alle Spiele'!$H24='alle Spiele'!$J24,'alle Spiele'!T24='alle Spiele'!U24,ABS('alle Spiele'!$H24-'alle Spiele'!T24)=1),Punktsystem!$B$10,0),0)</f>
        <v>0.5</v>
      </c>
      <c r="V24" s="223">
        <f>IF(T24=Punktsystem!$B$5,IF(AND(Punktsystem!$I$14&lt;&gt;"",'alle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W24" s="226">
        <f>IF(OR('alle Spiele'!W24="",'alle Spiele'!X24="",'alle Spiele'!$K24="x"),0,IF(AND('alle Spiele'!$H24='alle Spiele'!W24,'alle Spiele'!$J24='alle Spiele'!X24),Punktsystem!$B$5,IF(OR(AND('alle Spiele'!$H24-'alle Spiele'!$J24&lt;0,'alle Spiele'!W24-'alle Spiele'!X24&lt;0),AND('alle Spiele'!$H24-'alle Spiele'!$J24&gt;0,'alle Spiele'!W24-'alle Spiele'!X24&gt;0),AND('alle Spiele'!$H24-'alle Spiele'!$J24=0,'alle Spiele'!W24-'alle Spiele'!X24=0)),Punktsystem!$B$6,0)))</f>
        <v>0</v>
      </c>
      <c r="X24" s="222">
        <f>IF(W24=Punktsystem!$B$6,IF(AND(Punktsystem!$D$9&lt;&gt;"",'alle Spiele'!$H24-'alle Spiele'!$J24='alle Spiele'!W24-'alle Spiele'!X24,'alle Spiele'!$H24&lt;&gt;'alle Spiele'!$J24),Punktsystem!$B$9,0)+IF(AND(Punktsystem!$D$11&lt;&gt;"",OR('alle Spiele'!$H24='alle Spiele'!W24,'alle Spiele'!$J24='alle Spiele'!X24)),Punktsystem!$B$11,0)+IF(AND(Punktsystem!$D$10&lt;&gt;"",'alle Spiele'!$H24='alle Spiele'!$J24,'alle Spiele'!W24='alle Spiele'!X24,ABS('alle Spiele'!$H24-'alle Spiele'!W24)=1),Punktsystem!$B$10,0),0)</f>
        <v>0</v>
      </c>
      <c r="Y24" s="223">
        <f>IF(W24=Punktsystem!$B$5,IF(AND(Punktsystem!$I$14&lt;&gt;"",'alle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Z24" s="226">
        <f>IF(OR('alle Spiele'!Z24="",'alle Spiele'!AA24="",'alle Spiele'!$K24="x"),0,IF(AND('alle Spiele'!$H24='alle Spiele'!Z24,'alle Spiele'!$J24='alle Spiele'!AA24),Punktsystem!$B$5,IF(OR(AND('alle Spiele'!$H24-'alle Spiele'!$J24&lt;0,'alle Spiele'!Z24-'alle Spiele'!AA24&lt;0),AND('alle Spiele'!$H24-'alle Spiele'!$J24&gt;0,'alle Spiele'!Z24-'alle Spiele'!AA24&gt;0),AND('alle Spiele'!$H24-'alle Spiele'!$J24=0,'alle Spiele'!Z24-'alle Spiele'!AA24=0)),Punktsystem!$B$6,0)))</f>
        <v>0</v>
      </c>
      <c r="AA24" s="222">
        <f>IF(Z24=Punktsystem!$B$6,IF(AND(Punktsystem!$D$9&lt;&gt;"",'alle Spiele'!$H24-'alle Spiele'!$J24='alle Spiele'!Z24-'alle Spiele'!AA24,'alle Spiele'!$H24&lt;&gt;'alle Spiele'!$J24),Punktsystem!$B$9,0)+IF(AND(Punktsystem!$D$11&lt;&gt;"",OR('alle Spiele'!$H24='alle Spiele'!Z24,'alle Spiele'!$J24='alle Spiele'!AA24)),Punktsystem!$B$11,0)+IF(AND(Punktsystem!$D$10&lt;&gt;"",'alle Spiele'!$H24='alle Spiele'!$J24,'alle Spiele'!Z24='alle Spiele'!AA24,ABS('alle Spiele'!$H24-'alle Spiele'!Z24)=1),Punktsystem!$B$10,0),0)</f>
        <v>0</v>
      </c>
      <c r="AB24" s="223">
        <f>IF(Z24=Punktsystem!$B$5,IF(AND(Punktsystem!$I$14&lt;&gt;"",'alle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C24" s="226">
        <f>IF(OR('alle Spiele'!AC24="",'alle Spiele'!AD24="",'alle Spiele'!$K24="x"),0,IF(AND('alle Spiele'!$H24='alle Spiele'!AC24,'alle Spiele'!$J24='alle Spiele'!AD24),Punktsystem!$B$5,IF(OR(AND('alle Spiele'!$H24-'alle Spiele'!$J24&lt;0,'alle Spiele'!AC24-'alle Spiele'!AD24&lt;0),AND('alle Spiele'!$H24-'alle Spiele'!$J24&gt;0,'alle Spiele'!AC24-'alle Spiele'!AD24&gt;0),AND('alle Spiele'!$H24-'alle Spiele'!$J24=0,'alle Spiele'!AC24-'alle Spiele'!AD24=0)),Punktsystem!$B$6,0)))</f>
        <v>0</v>
      </c>
      <c r="AD24" s="222">
        <f>IF(AC24=Punktsystem!$B$6,IF(AND(Punktsystem!$D$9&lt;&gt;"",'alle Spiele'!$H24-'alle Spiele'!$J24='alle Spiele'!AC24-'alle Spiele'!AD24,'alle Spiele'!$H24&lt;&gt;'alle Spiele'!$J24),Punktsystem!$B$9,0)+IF(AND(Punktsystem!$D$11&lt;&gt;"",OR('alle Spiele'!$H24='alle Spiele'!AC24,'alle Spiele'!$J24='alle Spiele'!AD24)),Punktsystem!$B$11,0)+IF(AND(Punktsystem!$D$10&lt;&gt;"",'alle Spiele'!$H24='alle Spiele'!$J24,'alle Spiele'!AC24='alle Spiele'!AD24,ABS('alle Spiele'!$H24-'alle Spiele'!AC24)=1),Punktsystem!$B$10,0),0)</f>
        <v>0</v>
      </c>
      <c r="AE24" s="223">
        <f>IF(AC24=Punktsystem!$B$5,IF(AND(Punktsystem!$I$14&lt;&gt;"",'alle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F24" s="226">
        <f>IF(OR('alle Spiele'!AF24="",'alle Spiele'!AG24="",'alle Spiele'!$K24="x"),0,IF(AND('alle Spiele'!$H24='alle Spiele'!AF24,'alle Spiele'!$J24='alle Spiele'!AG24),Punktsystem!$B$5,IF(OR(AND('alle Spiele'!$H24-'alle Spiele'!$J24&lt;0,'alle Spiele'!AF24-'alle Spiele'!AG24&lt;0),AND('alle Spiele'!$H24-'alle Spiele'!$J24&gt;0,'alle Spiele'!AF24-'alle Spiele'!AG24&gt;0),AND('alle Spiele'!$H24-'alle Spiele'!$J24=0,'alle Spiele'!AF24-'alle Spiele'!AG24=0)),Punktsystem!$B$6,0)))</f>
        <v>0</v>
      </c>
      <c r="AG24" s="222">
        <f>IF(AF24=Punktsystem!$B$6,IF(AND(Punktsystem!$D$9&lt;&gt;"",'alle Spiele'!$H24-'alle Spiele'!$J24='alle Spiele'!AF24-'alle Spiele'!AG24,'alle Spiele'!$H24&lt;&gt;'alle Spiele'!$J24),Punktsystem!$B$9,0)+IF(AND(Punktsystem!$D$11&lt;&gt;"",OR('alle Spiele'!$H24='alle Spiele'!AF24,'alle Spiele'!$J24='alle Spiele'!AG24)),Punktsystem!$B$11,0)+IF(AND(Punktsystem!$D$10&lt;&gt;"",'alle Spiele'!$H24='alle Spiele'!$J24,'alle Spiele'!AF24='alle Spiele'!AG24,ABS('alle Spiele'!$H24-'alle Spiele'!AF24)=1),Punktsystem!$B$10,0),0)</f>
        <v>0</v>
      </c>
      <c r="AH24" s="223">
        <f>IF(AF24=Punktsystem!$B$5,IF(AND(Punktsystem!$I$14&lt;&gt;"",'alle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I24" s="226">
        <f>IF(OR('alle Spiele'!AI24="",'alle Spiele'!AJ24="",'alle Spiele'!$K24="x"),0,IF(AND('alle Spiele'!$H24='alle Spiele'!AI24,'alle Spiele'!$J24='alle Spiele'!AJ24),Punktsystem!$B$5,IF(OR(AND('alle Spiele'!$H24-'alle Spiele'!$J24&lt;0,'alle Spiele'!AI24-'alle Spiele'!AJ24&lt;0),AND('alle Spiele'!$H24-'alle Spiele'!$J24&gt;0,'alle Spiele'!AI24-'alle Spiele'!AJ24&gt;0),AND('alle Spiele'!$H24-'alle Spiele'!$J24=0,'alle Spiele'!AI24-'alle Spiele'!AJ24=0)),Punktsystem!$B$6,0)))</f>
        <v>0</v>
      </c>
      <c r="AJ24" s="222">
        <f>IF(AI24=Punktsystem!$B$6,IF(AND(Punktsystem!$D$9&lt;&gt;"",'alle Spiele'!$H24-'alle Spiele'!$J24='alle Spiele'!AI24-'alle Spiele'!AJ24,'alle Spiele'!$H24&lt;&gt;'alle Spiele'!$J24),Punktsystem!$B$9,0)+IF(AND(Punktsystem!$D$11&lt;&gt;"",OR('alle Spiele'!$H24='alle Spiele'!AI24,'alle Spiele'!$J24='alle Spiele'!AJ24)),Punktsystem!$B$11,0)+IF(AND(Punktsystem!$D$10&lt;&gt;"",'alle Spiele'!$H24='alle Spiele'!$J24,'alle Spiele'!AI24='alle Spiele'!AJ24,ABS('alle Spiele'!$H24-'alle Spiele'!AI24)=1),Punktsystem!$B$10,0),0)</f>
        <v>0</v>
      </c>
      <c r="AK24" s="223">
        <f>IF(AI24=Punktsystem!$B$5,IF(AND(Punktsystem!$I$14&lt;&gt;"",'alle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L24" s="226">
        <f>IF(OR('alle Spiele'!AL24="",'alle Spiele'!AM24="",'alle Spiele'!$K24="x"),0,IF(AND('alle Spiele'!$H24='alle Spiele'!AL24,'alle Spiele'!$J24='alle Spiele'!AM24),Punktsystem!$B$5,IF(OR(AND('alle Spiele'!$H24-'alle Spiele'!$J24&lt;0,'alle Spiele'!AL24-'alle Spiele'!AM24&lt;0),AND('alle Spiele'!$H24-'alle Spiele'!$J24&gt;0,'alle Spiele'!AL24-'alle Spiele'!AM24&gt;0),AND('alle Spiele'!$H24-'alle Spiele'!$J24=0,'alle Spiele'!AL24-'alle Spiele'!AM24=0)),Punktsystem!$B$6,0)))</f>
        <v>0</v>
      </c>
      <c r="AM24" s="222">
        <f>IF(AL24=Punktsystem!$B$6,IF(AND(Punktsystem!$D$9&lt;&gt;"",'alle Spiele'!$H24-'alle Spiele'!$J24='alle Spiele'!AL24-'alle Spiele'!AM24,'alle Spiele'!$H24&lt;&gt;'alle Spiele'!$J24),Punktsystem!$B$9,0)+IF(AND(Punktsystem!$D$11&lt;&gt;"",OR('alle Spiele'!$H24='alle Spiele'!AL24,'alle Spiele'!$J24='alle Spiele'!AM24)),Punktsystem!$B$11,0)+IF(AND(Punktsystem!$D$10&lt;&gt;"",'alle Spiele'!$H24='alle Spiele'!$J24,'alle Spiele'!AL24='alle Spiele'!AM24,ABS('alle Spiele'!$H24-'alle Spiele'!AL24)=1),Punktsystem!$B$10,0),0)</f>
        <v>0</v>
      </c>
      <c r="AN24" s="223">
        <f>IF(AL24=Punktsystem!$B$5,IF(AND(Punktsystem!$I$14&lt;&gt;"",'alle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O24" s="226">
        <f>IF(OR('alle Spiele'!AO24="",'alle Spiele'!AP24="",'alle Spiele'!$K24="x"),0,IF(AND('alle Spiele'!$H24='alle Spiele'!AO24,'alle Spiele'!$J24='alle Spiele'!AP24),Punktsystem!$B$5,IF(OR(AND('alle Spiele'!$H24-'alle Spiele'!$J24&lt;0,'alle Spiele'!AO24-'alle Spiele'!AP24&lt;0),AND('alle Spiele'!$H24-'alle Spiele'!$J24&gt;0,'alle Spiele'!AO24-'alle Spiele'!AP24&gt;0),AND('alle Spiele'!$H24-'alle Spiele'!$J24=0,'alle Spiele'!AO24-'alle Spiele'!AP24=0)),Punktsystem!$B$6,0)))</f>
        <v>0</v>
      </c>
      <c r="AP24" s="222">
        <f>IF(AO24=Punktsystem!$B$6,IF(AND(Punktsystem!$D$9&lt;&gt;"",'alle Spiele'!$H24-'alle Spiele'!$J24='alle Spiele'!AO24-'alle Spiele'!AP24,'alle Spiele'!$H24&lt;&gt;'alle Spiele'!$J24),Punktsystem!$B$9,0)+IF(AND(Punktsystem!$D$11&lt;&gt;"",OR('alle Spiele'!$H24='alle Spiele'!AO24,'alle Spiele'!$J24='alle Spiele'!AP24)),Punktsystem!$B$11,0)+IF(AND(Punktsystem!$D$10&lt;&gt;"",'alle Spiele'!$H24='alle Spiele'!$J24,'alle Spiele'!AO24='alle Spiele'!AP24,ABS('alle Spiele'!$H24-'alle Spiele'!AO24)=1),Punktsystem!$B$10,0),0)</f>
        <v>0</v>
      </c>
      <c r="AQ24" s="223">
        <f>IF(AO24=Punktsystem!$B$5,IF(AND(Punktsystem!$I$14&lt;&gt;"",'alle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R24" s="226">
        <f>IF(OR('alle Spiele'!AR24="",'alle Spiele'!AS24="",'alle Spiele'!$K24="x"),0,IF(AND('alle Spiele'!$H24='alle Spiele'!AR24,'alle Spiele'!$J24='alle Spiele'!AS24),Punktsystem!$B$5,IF(OR(AND('alle Spiele'!$H24-'alle Spiele'!$J24&lt;0,'alle Spiele'!AR24-'alle Spiele'!AS24&lt;0),AND('alle Spiele'!$H24-'alle Spiele'!$J24&gt;0,'alle Spiele'!AR24-'alle Spiele'!AS24&gt;0),AND('alle Spiele'!$H24-'alle Spiele'!$J24=0,'alle Spiele'!AR24-'alle Spiele'!AS24=0)),Punktsystem!$B$6,0)))</f>
        <v>0</v>
      </c>
      <c r="AS24" s="222">
        <f>IF(AR24=Punktsystem!$B$6,IF(AND(Punktsystem!$D$9&lt;&gt;"",'alle Spiele'!$H24-'alle Spiele'!$J24='alle Spiele'!AR24-'alle Spiele'!AS24,'alle Spiele'!$H24&lt;&gt;'alle Spiele'!$J24),Punktsystem!$B$9,0)+IF(AND(Punktsystem!$D$11&lt;&gt;"",OR('alle Spiele'!$H24='alle Spiele'!AR24,'alle Spiele'!$J24='alle Spiele'!AS24)),Punktsystem!$B$11,0)+IF(AND(Punktsystem!$D$10&lt;&gt;"",'alle Spiele'!$H24='alle Spiele'!$J24,'alle Spiele'!AR24='alle Spiele'!AS24,ABS('alle Spiele'!$H24-'alle Spiele'!AR24)=1),Punktsystem!$B$10,0),0)</f>
        <v>0</v>
      </c>
      <c r="AT24" s="223">
        <f>IF(AR24=Punktsystem!$B$5,IF(AND(Punktsystem!$I$14&lt;&gt;"",'alle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U24" s="226">
        <f>IF(OR('alle Spiele'!AU24="",'alle Spiele'!AV24="",'alle Spiele'!$K24="x"),0,IF(AND('alle Spiele'!$H24='alle Spiele'!AU24,'alle Spiele'!$J24='alle Spiele'!AV24),Punktsystem!$B$5,IF(OR(AND('alle Spiele'!$H24-'alle Spiele'!$J24&lt;0,'alle Spiele'!AU24-'alle Spiele'!AV24&lt;0),AND('alle Spiele'!$H24-'alle Spiele'!$J24&gt;0,'alle Spiele'!AU24-'alle Spiele'!AV24&gt;0),AND('alle Spiele'!$H24-'alle Spiele'!$J24=0,'alle Spiele'!AU24-'alle Spiele'!AV24=0)),Punktsystem!$B$6,0)))</f>
        <v>0</v>
      </c>
      <c r="AV24" s="222">
        <f>IF(AU24=Punktsystem!$B$6,IF(AND(Punktsystem!$D$9&lt;&gt;"",'alle Spiele'!$H24-'alle Spiele'!$J24='alle Spiele'!AU24-'alle Spiele'!AV24,'alle Spiele'!$H24&lt;&gt;'alle Spiele'!$J24),Punktsystem!$B$9,0)+IF(AND(Punktsystem!$D$11&lt;&gt;"",OR('alle Spiele'!$H24='alle Spiele'!AU24,'alle Spiele'!$J24='alle Spiele'!AV24)),Punktsystem!$B$11,0)+IF(AND(Punktsystem!$D$10&lt;&gt;"",'alle Spiele'!$H24='alle Spiele'!$J24,'alle Spiele'!AU24='alle Spiele'!AV24,ABS('alle Spiele'!$H24-'alle Spiele'!AU24)=1),Punktsystem!$B$10,0),0)</f>
        <v>0</v>
      </c>
      <c r="AW24" s="223">
        <f>IF(AU24=Punktsystem!$B$5,IF(AND(Punktsystem!$I$14&lt;&gt;"",'alle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X24" s="226">
        <f>IF(OR('alle Spiele'!AX24="",'alle Spiele'!AY24="",'alle Spiele'!$K24="x"),0,IF(AND('alle Spiele'!$H24='alle Spiele'!AX24,'alle Spiele'!$J24='alle Spiele'!AY24),Punktsystem!$B$5,IF(OR(AND('alle Spiele'!$H24-'alle Spiele'!$J24&lt;0,'alle Spiele'!AX24-'alle Spiele'!AY24&lt;0),AND('alle Spiele'!$H24-'alle Spiele'!$J24&gt;0,'alle Spiele'!AX24-'alle Spiele'!AY24&gt;0),AND('alle Spiele'!$H24-'alle Spiele'!$J24=0,'alle Spiele'!AX24-'alle Spiele'!AY24=0)),Punktsystem!$B$6,0)))</f>
        <v>0</v>
      </c>
      <c r="AY24" s="222">
        <f>IF(AX24=Punktsystem!$B$6,IF(AND(Punktsystem!$D$9&lt;&gt;"",'alle Spiele'!$H24-'alle Spiele'!$J24='alle Spiele'!AX24-'alle Spiele'!AY24,'alle Spiele'!$H24&lt;&gt;'alle Spiele'!$J24),Punktsystem!$B$9,0)+IF(AND(Punktsystem!$D$11&lt;&gt;"",OR('alle Spiele'!$H24='alle Spiele'!AX24,'alle Spiele'!$J24='alle Spiele'!AY24)),Punktsystem!$B$11,0)+IF(AND(Punktsystem!$D$10&lt;&gt;"",'alle Spiele'!$H24='alle Spiele'!$J24,'alle Spiele'!AX24='alle Spiele'!AY24,ABS('alle Spiele'!$H24-'alle Spiele'!AX24)=1),Punktsystem!$B$10,0),0)</f>
        <v>0</v>
      </c>
      <c r="AZ24" s="223">
        <f>IF(AX24=Punktsystem!$B$5,IF(AND(Punktsystem!$I$14&lt;&gt;"",'alle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A24" s="226">
        <f>IF(OR('alle Spiele'!BA24="",'alle Spiele'!BB24="",'alle Spiele'!$K24="x"),0,IF(AND('alle Spiele'!$H24='alle Spiele'!BA24,'alle Spiele'!$J24='alle Spiele'!BB24),Punktsystem!$B$5,IF(OR(AND('alle Spiele'!$H24-'alle Spiele'!$J24&lt;0,'alle Spiele'!BA24-'alle Spiele'!BB24&lt;0),AND('alle Spiele'!$H24-'alle Spiele'!$J24&gt;0,'alle Spiele'!BA24-'alle Spiele'!BB24&gt;0),AND('alle Spiele'!$H24-'alle Spiele'!$J24=0,'alle Spiele'!BA24-'alle Spiele'!BB24=0)),Punktsystem!$B$6,0)))</f>
        <v>0</v>
      </c>
      <c r="BB24" s="222">
        <f>IF(BA24=Punktsystem!$B$6,IF(AND(Punktsystem!$D$9&lt;&gt;"",'alle Spiele'!$H24-'alle Spiele'!$J24='alle Spiele'!BA24-'alle Spiele'!BB24,'alle Spiele'!$H24&lt;&gt;'alle Spiele'!$J24),Punktsystem!$B$9,0)+IF(AND(Punktsystem!$D$11&lt;&gt;"",OR('alle Spiele'!$H24='alle Spiele'!BA24,'alle Spiele'!$J24='alle Spiele'!BB24)),Punktsystem!$B$11,0)+IF(AND(Punktsystem!$D$10&lt;&gt;"",'alle Spiele'!$H24='alle Spiele'!$J24,'alle Spiele'!BA24='alle Spiele'!BB24,ABS('alle Spiele'!$H24-'alle Spiele'!BA24)=1),Punktsystem!$B$10,0),0)</f>
        <v>0</v>
      </c>
      <c r="BC24" s="223">
        <f>IF(BA24=Punktsystem!$B$5,IF(AND(Punktsystem!$I$14&lt;&gt;"",'alle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D24" s="226">
        <f>IF(OR('alle Spiele'!BD24="",'alle Spiele'!BE24="",'alle Spiele'!$K24="x"),0,IF(AND('alle Spiele'!$H24='alle Spiele'!BD24,'alle Spiele'!$J24='alle Spiele'!BE24),Punktsystem!$B$5,IF(OR(AND('alle Spiele'!$H24-'alle Spiele'!$J24&lt;0,'alle Spiele'!BD24-'alle Spiele'!BE24&lt;0),AND('alle Spiele'!$H24-'alle Spiele'!$J24&gt;0,'alle Spiele'!BD24-'alle Spiele'!BE24&gt;0),AND('alle Spiele'!$H24-'alle Spiele'!$J24=0,'alle Spiele'!BD24-'alle Spiele'!BE24=0)),Punktsystem!$B$6,0)))</f>
        <v>0</v>
      </c>
      <c r="BE24" s="222">
        <f>IF(BD24=Punktsystem!$B$6,IF(AND(Punktsystem!$D$9&lt;&gt;"",'alle Spiele'!$H24-'alle Spiele'!$J24='alle Spiele'!BD24-'alle Spiele'!BE24,'alle Spiele'!$H24&lt;&gt;'alle Spiele'!$J24),Punktsystem!$B$9,0)+IF(AND(Punktsystem!$D$11&lt;&gt;"",OR('alle Spiele'!$H24='alle Spiele'!BD24,'alle Spiele'!$J24='alle Spiele'!BE24)),Punktsystem!$B$11,0)+IF(AND(Punktsystem!$D$10&lt;&gt;"",'alle Spiele'!$H24='alle Spiele'!$J24,'alle Spiele'!BD24='alle Spiele'!BE24,ABS('alle Spiele'!$H24-'alle Spiele'!BD24)=1),Punktsystem!$B$10,0),0)</f>
        <v>0</v>
      </c>
      <c r="BF24" s="223">
        <f>IF(BD24=Punktsystem!$B$5,IF(AND(Punktsystem!$I$14&lt;&gt;"",'alle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G24" s="226">
        <f>IF(OR('alle Spiele'!BG24="",'alle Spiele'!BH24="",'alle Spiele'!$K24="x"),0,IF(AND('alle Spiele'!$H24='alle Spiele'!BG24,'alle Spiele'!$J24='alle Spiele'!BH24),Punktsystem!$B$5,IF(OR(AND('alle Spiele'!$H24-'alle Spiele'!$J24&lt;0,'alle Spiele'!BG24-'alle Spiele'!BH24&lt;0),AND('alle Spiele'!$H24-'alle Spiele'!$J24&gt;0,'alle Spiele'!BG24-'alle Spiele'!BH24&gt;0),AND('alle Spiele'!$H24-'alle Spiele'!$J24=0,'alle Spiele'!BG24-'alle Spiele'!BH24=0)),Punktsystem!$B$6,0)))</f>
        <v>0</v>
      </c>
      <c r="BH24" s="222">
        <f>IF(BG24=Punktsystem!$B$6,IF(AND(Punktsystem!$D$9&lt;&gt;"",'alle Spiele'!$H24-'alle Spiele'!$J24='alle Spiele'!BG24-'alle Spiele'!BH24,'alle Spiele'!$H24&lt;&gt;'alle Spiele'!$J24),Punktsystem!$B$9,0)+IF(AND(Punktsystem!$D$11&lt;&gt;"",OR('alle Spiele'!$H24='alle Spiele'!BG24,'alle Spiele'!$J24='alle Spiele'!BH24)),Punktsystem!$B$11,0)+IF(AND(Punktsystem!$D$10&lt;&gt;"",'alle Spiele'!$H24='alle Spiele'!$J24,'alle Spiele'!BG24='alle Spiele'!BH24,ABS('alle Spiele'!$H24-'alle Spiele'!BG24)=1),Punktsystem!$B$10,0),0)</f>
        <v>0</v>
      </c>
      <c r="BI24" s="223">
        <f>IF(BG24=Punktsystem!$B$5,IF(AND(Punktsystem!$I$14&lt;&gt;"",'alle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J24" s="226">
        <f>IF(OR('alle Spiele'!BJ24="",'alle Spiele'!BK24="",'alle Spiele'!$K24="x"),0,IF(AND('alle Spiele'!$H24='alle Spiele'!BJ24,'alle Spiele'!$J24='alle Spiele'!BK24),Punktsystem!$B$5,IF(OR(AND('alle Spiele'!$H24-'alle Spiele'!$J24&lt;0,'alle Spiele'!BJ24-'alle Spiele'!BK24&lt;0),AND('alle Spiele'!$H24-'alle Spiele'!$J24&gt;0,'alle Spiele'!BJ24-'alle Spiele'!BK24&gt;0),AND('alle Spiele'!$H24-'alle Spiele'!$J24=0,'alle Spiele'!BJ24-'alle Spiele'!BK24=0)),Punktsystem!$B$6,0)))</f>
        <v>0</v>
      </c>
      <c r="BK24" s="222">
        <f>IF(BJ24=Punktsystem!$B$6,IF(AND(Punktsystem!$D$9&lt;&gt;"",'alle Spiele'!$H24-'alle Spiele'!$J24='alle Spiele'!BJ24-'alle Spiele'!BK24,'alle Spiele'!$H24&lt;&gt;'alle Spiele'!$J24),Punktsystem!$B$9,0)+IF(AND(Punktsystem!$D$11&lt;&gt;"",OR('alle Spiele'!$H24='alle Spiele'!BJ24,'alle Spiele'!$J24='alle Spiele'!BK24)),Punktsystem!$B$11,0)+IF(AND(Punktsystem!$D$10&lt;&gt;"",'alle Spiele'!$H24='alle Spiele'!$J24,'alle Spiele'!BJ24='alle Spiele'!BK24,ABS('alle Spiele'!$H24-'alle Spiele'!BJ24)=1),Punktsystem!$B$10,0),0)</f>
        <v>0</v>
      </c>
      <c r="BL24" s="223">
        <f>IF(BJ24=Punktsystem!$B$5,IF(AND(Punktsystem!$I$14&lt;&gt;"",'alle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M24" s="226">
        <f>IF(OR('alle Spiele'!BM24="",'alle Spiele'!BN24="",'alle Spiele'!$K24="x"),0,IF(AND('alle Spiele'!$H24='alle Spiele'!BM24,'alle Spiele'!$J24='alle Spiele'!BN24),Punktsystem!$B$5,IF(OR(AND('alle Spiele'!$H24-'alle Spiele'!$J24&lt;0,'alle Spiele'!BM24-'alle Spiele'!BN24&lt;0),AND('alle Spiele'!$H24-'alle Spiele'!$J24&gt;0,'alle Spiele'!BM24-'alle Spiele'!BN24&gt;0),AND('alle Spiele'!$H24-'alle Spiele'!$J24=0,'alle Spiele'!BM24-'alle Spiele'!BN24=0)),Punktsystem!$B$6,0)))</f>
        <v>0</v>
      </c>
      <c r="BN24" s="222">
        <f>IF(BM24=Punktsystem!$B$6,IF(AND(Punktsystem!$D$9&lt;&gt;"",'alle Spiele'!$H24-'alle Spiele'!$J24='alle Spiele'!BM24-'alle Spiele'!BN24,'alle Spiele'!$H24&lt;&gt;'alle Spiele'!$J24),Punktsystem!$B$9,0)+IF(AND(Punktsystem!$D$11&lt;&gt;"",OR('alle Spiele'!$H24='alle Spiele'!BM24,'alle Spiele'!$J24='alle Spiele'!BN24)),Punktsystem!$B$11,0)+IF(AND(Punktsystem!$D$10&lt;&gt;"",'alle Spiele'!$H24='alle Spiele'!$J24,'alle Spiele'!BM24='alle Spiele'!BN24,ABS('alle Spiele'!$H24-'alle Spiele'!BM24)=1),Punktsystem!$B$10,0),0)</f>
        <v>0</v>
      </c>
      <c r="BO24" s="223">
        <f>IF(BM24=Punktsystem!$B$5,IF(AND(Punktsystem!$I$14&lt;&gt;"",'alle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P24" s="226">
        <f>IF(OR('alle Spiele'!BP24="",'alle Spiele'!BQ24="",'alle Spiele'!$K24="x"),0,IF(AND('alle Spiele'!$H24='alle Spiele'!BP24,'alle Spiele'!$J24='alle Spiele'!BQ24),Punktsystem!$B$5,IF(OR(AND('alle Spiele'!$H24-'alle Spiele'!$J24&lt;0,'alle Spiele'!BP24-'alle Spiele'!BQ24&lt;0),AND('alle Spiele'!$H24-'alle Spiele'!$J24&gt;0,'alle Spiele'!BP24-'alle Spiele'!BQ24&gt;0),AND('alle Spiele'!$H24-'alle Spiele'!$J24=0,'alle Spiele'!BP24-'alle Spiele'!BQ24=0)),Punktsystem!$B$6,0)))</f>
        <v>0</v>
      </c>
      <c r="BQ24" s="222">
        <f>IF(BP24=Punktsystem!$B$6,IF(AND(Punktsystem!$D$9&lt;&gt;"",'alle Spiele'!$H24-'alle Spiele'!$J24='alle Spiele'!BP24-'alle Spiele'!BQ24,'alle Spiele'!$H24&lt;&gt;'alle Spiele'!$J24),Punktsystem!$B$9,0)+IF(AND(Punktsystem!$D$11&lt;&gt;"",OR('alle Spiele'!$H24='alle Spiele'!BP24,'alle Spiele'!$J24='alle Spiele'!BQ24)),Punktsystem!$B$11,0)+IF(AND(Punktsystem!$D$10&lt;&gt;"",'alle Spiele'!$H24='alle Spiele'!$J24,'alle Spiele'!BP24='alle Spiele'!BQ24,ABS('alle Spiele'!$H24-'alle Spiele'!BP24)=1),Punktsystem!$B$10,0),0)</f>
        <v>0</v>
      </c>
      <c r="BR24" s="223">
        <f>IF(BP24=Punktsystem!$B$5,IF(AND(Punktsystem!$I$14&lt;&gt;"",'alle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S24" s="226">
        <f>IF(OR('alle Spiele'!BS24="",'alle Spiele'!BT24="",'alle Spiele'!$K24="x"),0,IF(AND('alle Spiele'!$H24='alle Spiele'!BS24,'alle Spiele'!$J24='alle Spiele'!BT24),Punktsystem!$B$5,IF(OR(AND('alle Spiele'!$H24-'alle Spiele'!$J24&lt;0,'alle Spiele'!BS24-'alle Spiele'!BT24&lt;0),AND('alle Spiele'!$H24-'alle Spiele'!$J24&gt;0,'alle Spiele'!BS24-'alle Spiele'!BT24&gt;0),AND('alle Spiele'!$H24-'alle Spiele'!$J24=0,'alle Spiele'!BS24-'alle Spiele'!BT24=0)),Punktsystem!$B$6,0)))</f>
        <v>0</v>
      </c>
      <c r="BT24" s="222">
        <f>IF(BS24=Punktsystem!$B$6,IF(AND(Punktsystem!$D$9&lt;&gt;"",'alle Spiele'!$H24-'alle Spiele'!$J24='alle Spiele'!BS24-'alle Spiele'!BT24,'alle Spiele'!$H24&lt;&gt;'alle Spiele'!$J24),Punktsystem!$B$9,0)+IF(AND(Punktsystem!$D$11&lt;&gt;"",OR('alle Spiele'!$H24='alle Spiele'!BS24,'alle Spiele'!$J24='alle Spiele'!BT24)),Punktsystem!$B$11,0)+IF(AND(Punktsystem!$D$10&lt;&gt;"",'alle Spiele'!$H24='alle Spiele'!$J24,'alle Spiele'!BS24='alle Spiele'!BT24,ABS('alle Spiele'!$H24-'alle Spiele'!BS24)=1),Punktsystem!$B$10,0),0)</f>
        <v>0</v>
      </c>
      <c r="BU24" s="223">
        <f>IF(BS24=Punktsystem!$B$5,IF(AND(Punktsystem!$I$14&lt;&gt;"",'alle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V24" s="226">
        <f>IF(OR('alle Spiele'!BV24="",'alle Spiele'!BW24="",'alle Spiele'!$K24="x"),0,IF(AND('alle Spiele'!$H24='alle Spiele'!BV24,'alle Spiele'!$J24='alle Spiele'!BW24),Punktsystem!$B$5,IF(OR(AND('alle Spiele'!$H24-'alle Spiele'!$J24&lt;0,'alle Spiele'!BV24-'alle Spiele'!BW24&lt;0),AND('alle Spiele'!$H24-'alle Spiele'!$J24&gt;0,'alle Spiele'!BV24-'alle Spiele'!BW24&gt;0),AND('alle Spiele'!$H24-'alle Spiele'!$J24=0,'alle Spiele'!BV24-'alle Spiele'!BW24=0)),Punktsystem!$B$6,0)))</f>
        <v>0</v>
      </c>
      <c r="BW24" s="222">
        <f>IF(BV24=Punktsystem!$B$6,IF(AND(Punktsystem!$D$9&lt;&gt;"",'alle Spiele'!$H24-'alle Spiele'!$J24='alle Spiele'!BV24-'alle Spiele'!BW24,'alle Spiele'!$H24&lt;&gt;'alle Spiele'!$J24),Punktsystem!$B$9,0)+IF(AND(Punktsystem!$D$11&lt;&gt;"",OR('alle Spiele'!$H24='alle Spiele'!BV24,'alle Spiele'!$J24='alle Spiele'!BW24)),Punktsystem!$B$11,0)+IF(AND(Punktsystem!$D$10&lt;&gt;"",'alle Spiele'!$H24='alle Spiele'!$J24,'alle Spiele'!BV24='alle Spiele'!BW24,ABS('alle Spiele'!$H24-'alle Spiele'!BV24)=1),Punktsystem!$B$10,0),0)</f>
        <v>0</v>
      </c>
      <c r="BX24" s="223">
        <f>IF(BV24=Punktsystem!$B$5,IF(AND(Punktsystem!$I$14&lt;&gt;"",'alle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Y24" s="226">
        <f>IF(OR('alle Spiele'!BY24="",'alle Spiele'!BZ24="",'alle Spiele'!$K24="x"),0,IF(AND('alle Spiele'!$H24='alle Spiele'!BY24,'alle Spiele'!$J24='alle Spiele'!BZ24),Punktsystem!$B$5,IF(OR(AND('alle Spiele'!$H24-'alle Spiele'!$J24&lt;0,'alle Spiele'!BY24-'alle Spiele'!BZ24&lt;0),AND('alle Spiele'!$H24-'alle Spiele'!$J24&gt;0,'alle Spiele'!BY24-'alle Spiele'!BZ24&gt;0),AND('alle Spiele'!$H24-'alle Spiele'!$J24=0,'alle Spiele'!BY24-'alle Spiele'!BZ24=0)),Punktsystem!$B$6,0)))</f>
        <v>0</v>
      </c>
      <c r="BZ24" s="222">
        <f>IF(BY24=Punktsystem!$B$6,IF(AND(Punktsystem!$D$9&lt;&gt;"",'alle Spiele'!$H24-'alle Spiele'!$J24='alle Spiele'!BY24-'alle Spiele'!BZ24,'alle Spiele'!$H24&lt;&gt;'alle Spiele'!$J24),Punktsystem!$B$9,0)+IF(AND(Punktsystem!$D$11&lt;&gt;"",OR('alle Spiele'!$H24='alle Spiele'!BY24,'alle Spiele'!$J24='alle Spiele'!BZ24)),Punktsystem!$B$11,0)+IF(AND(Punktsystem!$D$10&lt;&gt;"",'alle Spiele'!$H24='alle Spiele'!$J24,'alle Spiele'!BY24='alle Spiele'!BZ24,ABS('alle Spiele'!$H24-'alle Spiele'!BY24)=1),Punktsystem!$B$10,0),0)</f>
        <v>0</v>
      </c>
      <c r="CA24" s="223">
        <f>IF(BY24=Punktsystem!$B$5,IF(AND(Punktsystem!$I$14&lt;&gt;"",'alle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B24" s="226">
        <f>IF(OR('alle Spiele'!CB24="",'alle Spiele'!CC24="",'alle Spiele'!$K24="x"),0,IF(AND('alle Spiele'!$H24='alle Spiele'!CB24,'alle Spiele'!$J24='alle Spiele'!CC24),Punktsystem!$B$5,IF(OR(AND('alle Spiele'!$H24-'alle Spiele'!$J24&lt;0,'alle Spiele'!CB24-'alle Spiele'!CC24&lt;0),AND('alle Spiele'!$H24-'alle Spiele'!$J24&gt;0,'alle Spiele'!CB24-'alle Spiele'!CC24&gt;0),AND('alle Spiele'!$H24-'alle Spiele'!$J24=0,'alle Spiele'!CB24-'alle Spiele'!CC24=0)),Punktsystem!$B$6,0)))</f>
        <v>0</v>
      </c>
      <c r="CC24" s="222">
        <f>IF(CB24=Punktsystem!$B$6,IF(AND(Punktsystem!$D$9&lt;&gt;"",'alle Spiele'!$H24-'alle Spiele'!$J24='alle Spiele'!CB24-'alle Spiele'!CC24,'alle Spiele'!$H24&lt;&gt;'alle Spiele'!$J24),Punktsystem!$B$9,0)+IF(AND(Punktsystem!$D$11&lt;&gt;"",OR('alle Spiele'!$H24='alle Spiele'!CB24,'alle Spiele'!$J24='alle Spiele'!CC24)),Punktsystem!$B$11,0)+IF(AND(Punktsystem!$D$10&lt;&gt;"",'alle Spiele'!$H24='alle Spiele'!$J24,'alle Spiele'!CB24='alle Spiele'!CC24,ABS('alle Spiele'!$H24-'alle Spiele'!CB24)=1),Punktsystem!$B$10,0),0)</f>
        <v>0</v>
      </c>
      <c r="CD24" s="223">
        <f>IF(CB24=Punktsystem!$B$5,IF(AND(Punktsystem!$I$14&lt;&gt;"",'alle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E24" s="226">
        <f>IF(OR('alle Spiele'!CE24="",'alle Spiele'!CF24="",'alle Spiele'!$K24="x"),0,IF(AND('alle Spiele'!$H24='alle Spiele'!CE24,'alle Spiele'!$J24='alle Spiele'!CF24),Punktsystem!$B$5,IF(OR(AND('alle Spiele'!$H24-'alle Spiele'!$J24&lt;0,'alle Spiele'!CE24-'alle Spiele'!CF24&lt;0),AND('alle Spiele'!$H24-'alle Spiele'!$J24&gt;0,'alle Spiele'!CE24-'alle Spiele'!CF24&gt;0),AND('alle Spiele'!$H24-'alle Spiele'!$J24=0,'alle Spiele'!CE24-'alle Spiele'!CF24=0)),Punktsystem!$B$6,0)))</f>
        <v>0</v>
      </c>
      <c r="CF24" s="222">
        <f>IF(CE24=Punktsystem!$B$6,IF(AND(Punktsystem!$D$9&lt;&gt;"",'alle Spiele'!$H24-'alle Spiele'!$J24='alle Spiele'!CE24-'alle Spiele'!CF24,'alle Spiele'!$H24&lt;&gt;'alle Spiele'!$J24),Punktsystem!$B$9,0)+IF(AND(Punktsystem!$D$11&lt;&gt;"",OR('alle Spiele'!$H24='alle Spiele'!CE24,'alle Spiele'!$J24='alle Spiele'!CF24)),Punktsystem!$B$11,0)+IF(AND(Punktsystem!$D$10&lt;&gt;"",'alle Spiele'!$H24='alle Spiele'!$J24,'alle Spiele'!CE24='alle Spiele'!CF24,ABS('alle Spiele'!$H24-'alle Spiele'!CE24)=1),Punktsystem!$B$10,0),0)</f>
        <v>0</v>
      </c>
      <c r="CG24" s="223">
        <f>IF(CE24=Punktsystem!$B$5,IF(AND(Punktsystem!$I$14&lt;&gt;"",'alle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H24" s="226">
        <f>IF(OR('alle Spiele'!CH24="",'alle Spiele'!CI24="",'alle Spiele'!$K24="x"),0,IF(AND('alle Spiele'!$H24='alle Spiele'!CH24,'alle Spiele'!$J24='alle Spiele'!CI24),Punktsystem!$B$5,IF(OR(AND('alle Spiele'!$H24-'alle Spiele'!$J24&lt;0,'alle Spiele'!CH24-'alle Spiele'!CI24&lt;0),AND('alle Spiele'!$H24-'alle Spiele'!$J24&gt;0,'alle Spiele'!CH24-'alle Spiele'!CI24&gt;0),AND('alle Spiele'!$H24-'alle Spiele'!$J24=0,'alle Spiele'!CH24-'alle Spiele'!CI24=0)),Punktsystem!$B$6,0)))</f>
        <v>0</v>
      </c>
      <c r="CI24" s="222">
        <f>IF(CH24=Punktsystem!$B$6,IF(AND(Punktsystem!$D$9&lt;&gt;"",'alle Spiele'!$H24-'alle Spiele'!$J24='alle Spiele'!CH24-'alle Spiele'!CI24,'alle Spiele'!$H24&lt;&gt;'alle Spiele'!$J24),Punktsystem!$B$9,0)+IF(AND(Punktsystem!$D$11&lt;&gt;"",OR('alle Spiele'!$H24='alle Spiele'!CH24,'alle Spiele'!$J24='alle Spiele'!CI24)),Punktsystem!$B$11,0)+IF(AND(Punktsystem!$D$10&lt;&gt;"",'alle Spiele'!$H24='alle Spiele'!$J24,'alle Spiele'!CH24='alle Spiele'!CI24,ABS('alle Spiele'!$H24-'alle Spiele'!CH24)=1),Punktsystem!$B$10,0),0)</f>
        <v>0</v>
      </c>
      <c r="CJ24" s="223">
        <f>IF(CH24=Punktsystem!$B$5,IF(AND(Punktsystem!$I$14&lt;&gt;"",'alle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K24" s="226">
        <f>IF(OR('alle Spiele'!CK24="",'alle Spiele'!CL24="",'alle Spiele'!$K24="x"),0,IF(AND('alle Spiele'!$H24='alle Spiele'!CK24,'alle Spiele'!$J24='alle Spiele'!CL24),Punktsystem!$B$5,IF(OR(AND('alle Spiele'!$H24-'alle Spiele'!$J24&lt;0,'alle Spiele'!CK24-'alle Spiele'!CL24&lt;0),AND('alle Spiele'!$H24-'alle Spiele'!$J24&gt;0,'alle Spiele'!CK24-'alle Spiele'!CL24&gt;0),AND('alle Spiele'!$H24-'alle Spiele'!$J24=0,'alle Spiele'!CK24-'alle Spiele'!CL24=0)),Punktsystem!$B$6,0)))</f>
        <v>0</v>
      </c>
      <c r="CL24" s="222">
        <f>IF(CK24=Punktsystem!$B$6,IF(AND(Punktsystem!$D$9&lt;&gt;"",'alle Spiele'!$H24-'alle Spiele'!$J24='alle Spiele'!CK24-'alle Spiele'!CL24,'alle Spiele'!$H24&lt;&gt;'alle Spiele'!$J24),Punktsystem!$B$9,0)+IF(AND(Punktsystem!$D$11&lt;&gt;"",OR('alle Spiele'!$H24='alle Spiele'!CK24,'alle Spiele'!$J24='alle Spiele'!CL24)),Punktsystem!$B$11,0)+IF(AND(Punktsystem!$D$10&lt;&gt;"",'alle Spiele'!$H24='alle Spiele'!$J24,'alle Spiele'!CK24='alle Spiele'!CL24,ABS('alle Spiele'!$H24-'alle Spiele'!CK24)=1),Punktsystem!$B$10,0),0)</f>
        <v>0</v>
      </c>
      <c r="CM24" s="223">
        <f>IF(CK24=Punktsystem!$B$5,IF(AND(Punktsystem!$I$14&lt;&gt;"",'alle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N24" s="226">
        <f>IF(OR('alle Spiele'!CN24="",'alle Spiele'!CO24="",'alle Spiele'!$K24="x"),0,IF(AND('alle Spiele'!$H24='alle Spiele'!CN24,'alle Spiele'!$J24='alle Spiele'!CO24),Punktsystem!$B$5,IF(OR(AND('alle Spiele'!$H24-'alle Spiele'!$J24&lt;0,'alle Spiele'!CN24-'alle Spiele'!CO24&lt;0),AND('alle Spiele'!$H24-'alle Spiele'!$J24&gt;0,'alle Spiele'!CN24-'alle Spiele'!CO24&gt;0),AND('alle Spiele'!$H24-'alle Spiele'!$J24=0,'alle Spiele'!CN24-'alle Spiele'!CO24=0)),Punktsystem!$B$6,0)))</f>
        <v>0</v>
      </c>
      <c r="CO24" s="222">
        <f>IF(CN24=Punktsystem!$B$6,IF(AND(Punktsystem!$D$9&lt;&gt;"",'alle Spiele'!$H24-'alle Spiele'!$J24='alle Spiele'!CN24-'alle Spiele'!CO24,'alle Spiele'!$H24&lt;&gt;'alle Spiele'!$J24),Punktsystem!$B$9,0)+IF(AND(Punktsystem!$D$11&lt;&gt;"",OR('alle Spiele'!$H24='alle Spiele'!CN24,'alle Spiele'!$J24='alle Spiele'!CO24)),Punktsystem!$B$11,0)+IF(AND(Punktsystem!$D$10&lt;&gt;"",'alle Spiele'!$H24='alle Spiele'!$J24,'alle Spiele'!CN24='alle Spiele'!CO24,ABS('alle Spiele'!$H24-'alle Spiele'!CN24)=1),Punktsystem!$B$10,0),0)</f>
        <v>0</v>
      </c>
      <c r="CP24" s="223">
        <f>IF(CN24=Punktsystem!$B$5,IF(AND(Punktsystem!$I$14&lt;&gt;"",'alle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Q24" s="226">
        <f>IF(OR('alle Spiele'!CQ24="",'alle Spiele'!CR24="",'alle Spiele'!$K24="x"),0,IF(AND('alle Spiele'!$H24='alle Spiele'!CQ24,'alle Spiele'!$J24='alle Spiele'!CR24),Punktsystem!$B$5,IF(OR(AND('alle Spiele'!$H24-'alle Spiele'!$J24&lt;0,'alle Spiele'!CQ24-'alle Spiele'!CR24&lt;0),AND('alle Spiele'!$H24-'alle Spiele'!$J24&gt;0,'alle Spiele'!CQ24-'alle Spiele'!CR24&gt;0),AND('alle Spiele'!$H24-'alle Spiele'!$J24=0,'alle Spiele'!CQ24-'alle Spiele'!CR24=0)),Punktsystem!$B$6,0)))</f>
        <v>0</v>
      </c>
      <c r="CR24" s="222">
        <f>IF(CQ24=Punktsystem!$B$6,IF(AND(Punktsystem!$D$9&lt;&gt;"",'alle Spiele'!$H24-'alle Spiele'!$J24='alle Spiele'!CQ24-'alle Spiele'!CR24,'alle Spiele'!$H24&lt;&gt;'alle Spiele'!$J24),Punktsystem!$B$9,0)+IF(AND(Punktsystem!$D$11&lt;&gt;"",OR('alle Spiele'!$H24='alle Spiele'!CQ24,'alle Spiele'!$J24='alle Spiele'!CR24)),Punktsystem!$B$11,0)+IF(AND(Punktsystem!$D$10&lt;&gt;"",'alle Spiele'!$H24='alle Spiele'!$J24,'alle Spiele'!CQ24='alle Spiele'!CR24,ABS('alle Spiele'!$H24-'alle Spiele'!CQ24)=1),Punktsystem!$B$10,0),0)</f>
        <v>0</v>
      </c>
      <c r="CS24" s="223">
        <f>IF(CQ24=Punktsystem!$B$5,IF(AND(Punktsystem!$I$14&lt;&gt;"",'alle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T24" s="226">
        <f>IF(OR('alle Spiele'!CT24="",'alle Spiele'!CU24="",'alle Spiele'!$K24="x"),0,IF(AND('alle Spiele'!$H24='alle Spiele'!CT24,'alle Spiele'!$J24='alle Spiele'!CU24),Punktsystem!$B$5,IF(OR(AND('alle Spiele'!$H24-'alle Spiele'!$J24&lt;0,'alle Spiele'!CT24-'alle Spiele'!CU24&lt;0),AND('alle Spiele'!$H24-'alle Spiele'!$J24&gt;0,'alle Spiele'!CT24-'alle Spiele'!CU24&gt;0),AND('alle Spiele'!$H24-'alle Spiele'!$J24=0,'alle Spiele'!CT24-'alle Spiele'!CU24=0)),Punktsystem!$B$6,0)))</f>
        <v>0</v>
      </c>
      <c r="CU24" s="222">
        <f>IF(CT24=Punktsystem!$B$6,IF(AND(Punktsystem!$D$9&lt;&gt;"",'alle Spiele'!$H24-'alle Spiele'!$J24='alle Spiele'!CT24-'alle Spiele'!CU24,'alle Spiele'!$H24&lt;&gt;'alle Spiele'!$J24),Punktsystem!$B$9,0)+IF(AND(Punktsystem!$D$11&lt;&gt;"",OR('alle Spiele'!$H24='alle Spiele'!CT24,'alle Spiele'!$J24='alle Spiele'!CU24)),Punktsystem!$B$11,0)+IF(AND(Punktsystem!$D$10&lt;&gt;"",'alle Spiele'!$H24='alle Spiele'!$J24,'alle Spiele'!CT24='alle Spiele'!CU24,ABS('alle Spiele'!$H24-'alle Spiele'!CT24)=1),Punktsystem!$B$10,0),0)</f>
        <v>0</v>
      </c>
      <c r="CV24" s="223">
        <f>IF(CT24=Punktsystem!$B$5,IF(AND(Punktsystem!$I$14&lt;&gt;"",'alle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W24" s="226">
        <f>IF(OR('alle Spiele'!CW24="",'alle Spiele'!CX24="",'alle Spiele'!$K24="x"),0,IF(AND('alle Spiele'!$H24='alle Spiele'!CW24,'alle Spiele'!$J24='alle Spiele'!CX24),Punktsystem!$B$5,IF(OR(AND('alle Spiele'!$H24-'alle Spiele'!$J24&lt;0,'alle Spiele'!CW24-'alle Spiele'!CX24&lt;0),AND('alle Spiele'!$H24-'alle Spiele'!$J24&gt;0,'alle Spiele'!CW24-'alle Spiele'!CX24&gt;0),AND('alle Spiele'!$H24-'alle Spiele'!$J24=0,'alle Spiele'!CW24-'alle Spiele'!CX24=0)),Punktsystem!$B$6,0)))</f>
        <v>0</v>
      </c>
      <c r="CX24" s="222">
        <f>IF(CW24=Punktsystem!$B$6,IF(AND(Punktsystem!$D$9&lt;&gt;"",'alle Spiele'!$H24-'alle Spiele'!$J24='alle Spiele'!CW24-'alle Spiele'!CX24,'alle Spiele'!$H24&lt;&gt;'alle Spiele'!$J24),Punktsystem!$B$9,0)+IF(AND(Punktsystem!$D$11&lt;&gt;"",OR('alle Spiele'!$H24='alle Spiele'!CW24,'alle Spiele'!$J24='alle Spiele'!CX24)),Punktsystem!$B$11,0)+IF(AND(Punktsystem!$D$10&lt;&gt;"",'alle Spiele'!$H24='alle Spiele'!$J24,'alle Spiele'!CW24='alle Spiele'!CX24,ABS('alle Spiele'!$H24-'alle Spiele'!CW24)=1),Punktsystem!$B$10,0),0)</f>
        <v>0</v>
      </c>
      <c r="CY24" s="223">
        <f>IF(CW24=Punktsystem!$B$5,IF(AND(Punktsystem!$I$14&lt;&gt;"",'alle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Z24" s="226">
        <f>IF(OR('alle Spiele'!CZ24="",'alle Spiele'!DA24="",'alle Spiele'!$K24="x"),0,IF(AND('alle Spiele'!$H24='alle Spiele'!CZ24,'alle Spiele'!$J24='alle Spiele'!DA24),Punktsystem!$B$5,IF(OR(AND('alle Spiele'!$H24-'alle Spiele'!$J24&lt;0,'alle Spiele'!CZ24-'alle Spiele'!DA24&lt;0),AND('alle Spiele'!$H24-'alle Spiele'!$J24&gt;0,'alle Spiele'!CZ24-'alle Spiele'!DA24&gt;0),AND('alle Spiele'!$H24-'alle Spiele'!$J24=0,'alle Spiele'!CZ24-'alle Spiele'!DA24=0)),Punktsystem!$B$6,0)))</f>
        <v>0</v>
      </c>
      <c r="DA24" s="222">
        <f>IF(CZ24=Punktsystem!$B$6,IF(AND(Punktsystem!$D$9&lt;&gt;"",'alle Spiele'!$H24-'alle Spiele'!$J24='alle Spiele'!CZ24-'alle Spiele'!DA24,'alle Spiele'!$H24&lt;&gt;'alle Spiele'!$J24),Punktsystem!$B$9,0)+IF(AND(Punktsystem!$D$11&lt;&gt;"",OR('alle Spiele'!$H24='alle Spiele'!CZ24,'alle Spiele'!$J24='alle Spiele'!DA24)),Punktsystem!$B$11,0)+IF(AND(Punktsystem!$D$10&lt;&gt;"",'alle Spiele'!$H24='alle Spiele'!$J24,'alle Spiele'!CZ24='alle Spiele'!DA24,ABS('alle Spiele'!$H24-'alle Spiele'!CZ24)=1),Punktsystem!$B$10,0),0)</f>
        <v>0</v>
      </c>
      <c r="DB24" s="223">
        <f>IF(CZ24=Punktsystem!$B$5,IF(AND(Punktsystem!$I$14&lt;&gt;"",'alle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C24" s="226">
        <f>IF(OR('alle Spiele'!DC24="",'alle Spiele'!DD24="",'alle Spiele'!$K24="x"),0,IF(AND('alle Spiele'!$H24='alle Spiele'!DC24,'alle Spiele'!$J24='alle Spiele'!DD24),Punktsystem!$B$5,IF(OR(AND('alle Spiele'!$H24-'alle Spiele'!$J24&lt;0,'alle Spiele'!DC24-'alle Spiele'!DD24&lt;0),AND('alle Spiele'!$H24-'alle Spiele'!$J24&gt;0,'alle Spiele'!DC24-'alle Spiele'!DD24&gt;0),AND('alle Spiele'!$H24-'alle Spiele'!$J24=0,'alle Spiele'!DC24-'alle Spiele'!DD24=0)),Punktsystem!$B$6,0)))</f>
        <v>0</v>
      </c>
      <c r="DD24" s="222">
        <f>IF(DC24=Punktsystem!$B$6,IF(AND(Punktsystem!$D$9&lt;&gt;"",'alle Spiele'!$H24-'alle Spiele'!$J24='alle Spiele'!DC24-'alle Spiele'!DD24,'alle Spiele'!$H24&lt;&gt;'alle Spiele'!$J24),Punktsystem!$B$9,0)+IF(AND(Punktsystem!$D$11&lt;&gt;"",OR('alle Spiele'!$H24='alle Spiele'!DC24,'alle Spiele'!$J24='alle Spiele'!DD24)),Punktsystem!$B$11,0)+IF(AND(Punktsystem!$D$10&lt;&gt;"",'alle Spiele'!$H24='alle Spiele'!$J24,'alle Spiele'!DC24='alle Spiele'!DD24,ABS('alle Spiele'!$H24-'alle Spiele'!DC24)=1),Punktsystem!$B$10,0),0)</f>
        <v>0</v>
      </c>
      <c r="DE24" s="223">
        <f>IF(DC24=Punktsystem!$B$5,IF(AND(Punktsystem!$I$14&lt;&gt;"",'alle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F24" s="226">
        <f>IF(OR('alle Spiele'!DF24="",'alle Spiele'!DG24="",'alle Spiele'!$K24="x"),0,IF(AND('alle Spiele'!$H24='alle Spiele'!DF24,'alle Spiele'!$J24='alle Spiele'!DG24),Punktsystem!$B$5,IF(OR(AND('alle Spiele'!$H24-'alle Spiele'!$J24&lt;0,'alle Spiele'!DF24-'alle Spiele'!DG24&lt;0),AND('alle Spiele'!$H24-'alle Spiele'!$J24&gt;0,'alle Spiele'!DF24-'alle Spiele'!DG24&gt;0),AND('alle Spiele'!$H24-'alle Spiele'!$J24=0,'alle Spiele'!DF24-'alle Spiele'!DG24=0)),Punktsystem!$B$6,0)))</f>
        <v>0</v>
      </c>
      <c r="DG24" s="222">
        <f>IF(DF24=Punktsystem!$B$6,IF(AND(Punktsystem!$D$9&lt;&gt;"",'alle Spiele'!$H24-'alle Spiele'!$J24='alle Spiele'!DF24-'alle Spiele'!DG24,'alle Spiele'!$H24&lt;&gt;'alle Spiele'!$J24),Punktsystem!$B$9,0)+IF(AND(Punktsystem!$D$11&lt;&gt;"",OR('alle Spiele'!$H24='alle Spiele'!DF24,'alle Spiele'!$J24='alle Spiele'!DG24)),Punktsystem!$B$11,0)+IF(AND(Punktsystem!$D$10&lt;&gt;"",'alle Spiele'!$H24='alle Spiele'!$J24,'alle Spiele'!DF24='alle Spiele'!DG24,ABS('alle Spiele'!$H24-'alle Spiele'!DF24)=1),Punktsystem!$B$10,0),0)</f>
        <v>0</v>
      </c>
      <c r="DH24" s="223">
        <f>IF(DF24=Punktsystem!$B$5,IF(AND(Punktsystem!$I$14&lt;&gt;"",'alle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I24" s="226">
        <f>IF(OR('alle Spiele'!DI24="",'alle Spiele'!DJ24="",'alle Spiele'!$K24="x"),0,IF(AND('alle Spiele'!$H24='alle Spiele'!DI24,'alle Spiele'!$J24='alle Spiele'!DJ24),Punktsystem!$B$5,IF(OR(AND('alle Spiele'!$H24-'alle Spiele'!$J24&lt;0,'alle Spiele'!DI24-'alle Spiele'!DJ24&lt;0),AND('alle Spiele'!$H24-'alle Spiele'!$J24&gt;0,'alle Spiele'!DI24-'alle Spiele'!DJ24&gt;0),AND('alle Spiele'!$H24-'alle Spiele'!$J24=0,'alle Spiele'!DI24-'alle Spiele'!DJ24=0)),Punktsystem!$B$6,0)))</f>
        <v>0</v>
      </c>
      <c r="DJ24" s="222">
        <f>IF(DI24=Punktsystem!$B$6,IF(AND(Punktsystem!$D$9&lt;&gt;"",'alle Spiele'!$H24-'alle Spiele'!$J24='alle Spiele'!DI24-'alle Spiele'!DJ24,'alle Spiele'!$H24&lt;&gt;'alle Spiele'!$J24),Punktsystem!$B$9,0)+IF(AND(Punktsystem!$D$11&lt;&gt;"",OR('alle Spiele'!$H24='alle Spiele'!DI24,'alle Spiele'!$J24='alle Spiele'!DJ24)),Punktsystem!$B$11,0)+IF(AND(Punktsystem!$D$10&lt;&gt;"",'alle Spiele'!$H24='alle Spiele'!$J24,'alle Spiele'!DI24='alle Spiele'!DJ24,ABS('alle Spiele'!$H24-'alle Spiele'!DI24)=1),Punktsystem!$B$10,0),0)</f>
        <v>0</v>
      </c>
      <c r="DK24" s="223">
        <f>IF(DI24=Punktsystem!$B$5,IF(AND(Punktsystem!$I$14&lt;&gt;"",'alle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L24" s="226">
        <f>IF(OR('alle Spiele'!DL24="",'alle Spiele'!DM24="",'alle Spiele'!$K24="x"),0,IF(AND('alle Spiele'!$H24='alle Spiele'!DL24,'alle Spiele'!$J24='alle Spiele'!DM24),Punktsystem!$B$5,IF(OR(AND('alle Spiele'!$H24-'alle Spiele'!$J24&lt;0,'alle Spiele'!DL24-'alle Spiele'!DM24&lt;0),AND('alle Spiele'!$H24-'alle Spiele'!$J24&gt;0,'alle Spiele'!DL24-'alle Spiele'!DM24&gt;0),AND('alle Spiele'!$H24-'alle Spiele'!$J24=0,'alle Spiele'!DL24-'alle Spiele'!DM24=0)),Punktsystem!$B$6,0)))</f>
        <v>0</v>
      </c>
      <c r="DM24" s="222">
        <f>IF(DL24=Punktsystem!$B$6,IF(AND(Punktsystem!$D$9&lt;&gt;"",'alle Spiele'!$H24-'alle Spiele'!$J24='alle Spiele'!DL24-'alle Spiele'!DM24,'alle Spiele'!$H24&lt;&gt;'alle Spiele'!$J24),Punktsystem!$B$9,0)+IF(AND(Punktsystem!$D$11&lt;&gt;"",OR('alle Spiele'!$H24='alle Spiele'!DL24,'alle Spiele'!$J24='alle Spiele'!DM24)),Punktsystem!$B$11,0)+IF(AND(Punktsystem!$D$10&lt;&gt;"",'alle Spiele'!$H24='alle Spiele'!$J24,'alle Spiele'!DL24='alle Spiele'!DM24,ABS('alle Spiele'!$H24-'alle Spiele'!DL24)=1),Punktsystem!$B$10,0),0)</f>
        <v>0</v>
      </c>
      <c r="DN24" s="223">
        <f>IF(DL24=Punktsystem!$B$5,IF(AND(Punktsystem!$I$14&lt;&gt;"",'alle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O24" s="226">
        <f>IF(OR('alle Spiele'!DO24="",'alle Spiele'!DP24="",'alle Spiele'!$K24="x"),0,IF(AND('alle Spiele'!$H24='alle Spiele'!DO24,'alle Spiele'!$J24='alle Spiele'!DP24),Punktsystem!$B$5,IF(OR(AND('alle Spiele'!$H24-'alle Spiele'!$J24&lt;0,'alle Spiele'!DO24-'alle Spiele'!DP24&lt;0),AND('alle Spiele'!$H24-'alle Spiele'!$J24&gt;0,'alle Spiele'!DO24-'alle Spiele'!DP24&gt;0),AND('alle Spiele'!$H24-'alle Spiele'!$J24=0,'alle Spiele'!DO24-'alle Spiele'!DP24=0)),Punktsystem!$B$6,0)))</f>
        <v>0</v>
      </c>
      <c r="DP24" s="222">
        <f>IF(DO24=Punktsystem!$B$6,IF(AND(Punktsystem!$D$9&lt;&gt;"",'alle Spiele'!$H24-'alle Spiele'!$J24='alle Spiele'!DO24-'alle Spiele'!DP24,'alle Spiele'!$H24&lt;&gt;'alle Spiele'!$J24),Punktsystem!$B$9,0)+IF(AND(Punktsystem!$D$11&lt;&gt;"",OR('alle Spiele'!$H24='alle Spiele'!DO24,'alle Spiele'!$J24='alle Spiele'!DP24)),Punktsystem!$B$11,0)+IF(AND(Punktsystem!$D$10&lt;&gt;"",'alle Spiele'!$H24='alle Spiele'!$J24,'alle Spiele'!DO24='alle Spiele'!DP24,ABS('alle Spiele'!$H24-'alle Spiele'!DO24)=1),Punktsystem!$B$10,0),0)</f>
        <v>0</v>
      </c>
      <c r="DQ24" s="223">
        <f>IF(DO24=Punktsystem!$B$5,IF(AND(Punktsystem!$I$14&lt;&gt;"",'alle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R24" s="226">
        <f>IF(OR('alle Spiele'!DR24="",'alle Spiele'!DS24="",'alle Spiele'!$K24="x"),0,IF(AND('alle Spiele'!$H24='alle Spiele'!DR24,'alle Spiele'!$J24='alle Spiele'!DS24),Punktsystem!$B$5,IF(OR(AND('alle Spiele'!$H24-'alle Spiele'!$J24&lt;0,'alle Spiele'!DR24-'alle Spiele'!DS24&lt;0),AND('alle Spiele'!$H24-'alle Spiele'!$J24&gt;0,'alle Spiele'!DR24-'alle Spiele'!DS24&gt;0),AND('alle Spiele'!$H24-'alle Spiele'!$J24=0,'alle Spiele'!DR24-'alle Spiele'!DS24=0)),Punktsystem!$B$6,0)))</f>
        <v>0</v>
      </c>
      <c r="DS24" s="222">
        <f>IF(DR24=Punktsystem!$B$6,IF(AND(Punktsystem!$D$9&lt;&gt;"",'alle Spiele'!$H24-'alle Spiele'!$J24='alle Spiele'!DR24-'alle Spiele'!DS24,'alle Spiele'!$H24&lt;&gt;'alle Spiele'!$J24),Punktsystem!$B$9,0)+IF(AND(Punktsystem!$D$11&lt;&gt;"",OR('alle Spiele'!$H24='alle Spiele'!DR24,'alle Spiele'!$J24='alle Spiele'!DS24)),Punktsystem!$B$11,0)+IF(AND(Punktsystem!$D$10&lt;&gt;"",'alle Spiele'!$H24='alle Spiele'!$J24,'alle Spiele'!DR24='alle Spiele'!DS24,ABS('alle Spiele'!$H24-'alle Spiele'!DR24)=1),Punktsystem!$B$10,0),0)</f>
        <v>0</v>
      </c>
      <c r="DT24" s="223">
        <f>IF(DR24=Punktsystem!$B$5,IF(AND(Punktsystem!$I$14&lt;&gt;"",'alle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U24" s="226">
        <f>IF(OR('alle Spiele'!DU24="",'alle Spiele'!DV24="",'alle Spiele'!$K24="x"),0,IF(AND('alle Spiele'!$H24='alle Spiele'!DU24,'alle Spiele'!$J24='alle Spiele'!DV24),Punktsystem!$B$5,IF(OR(AND('alle Spiele'!$H24-'alle Spiele'!$J24&lt;0,'alle Spiele'!DU24-'alle Spiele'!DV24&lt;0),AND('alle Spiele'!$H24-'alle Spiele'!$J24&gt;0,'alle Spiele'!DU24-'alle Spiele'!DV24&gt;0),AND('alle Spiele'!$H24-'alle Spiele'!$J24=0,'alle Spiele'!DU24-'alle Spiele'!DV24=0)),Punktsystem!$B$6,0)))</f>
        <v>0</v>
      </c>
      <c r="DV24" s="222">
        <f>IF(DU24=Punktsystem!$B$6,IF(AND(Punktsystem!$D$9&lt;&gt;"",'alle Spiele'!$H24-'alle Spiele'!$J24='alle Spiele'!DU24-'alle Spiele'!DV24,'alle Spiele'!$H24&lt;&gt;'alle Spiele'!$J24),Punktsystem!$B$9,0)+IF(AND(Punktsystem!$D$11&lt;&gt;"",OR('alle Spiele'!$H24='alle Spiele'!DU24,'alle Spiele'!$J24='alle Spiele'!DV24)),Punktsystem!$B$11,0)+IF(AND(Punktsystem!$D$10&lt;&gt;"",'alle Spiele'!$H24='alle Spiele'!$J24,'alle Spiele'!DU24='alle Spiele'!DV24,ABS('alle Spiele'!$H24-'alle Spiele'!DU24)=1),Punktsystem!$B$10,0),0)</f>
        <v>0</v>
      </c>
      <c r="DW24" s="223">
        <f>IF(DU24=Punktsystem!$B$5,IF(AND(Punktsystem!$I$14&lt;&gt;"",'alle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X24" s="226">
        <f>IF(OR('alle Spiele'!DX24="",'alle Spiele'!DY24="",'alle Spiele'!$K24="x"),0,IF(AND('alle Spiele'!$H24='alle Spiele'!DX24,'alle Spiele'!$J24='alle Spiele'!DY24),Punktsystem!$B$5,IF(OR(AND('alle Spiele'!$H24-'alle Spiele'!$J24&lt;0,'alle Spiele'!DX24-'alle Spiele'!DY24&lt;0),AND('alle Spiele'!$H24-'alle Spiele'!$J24&gt;0,'alle Spiele'!DX24-'alle Spiele'!DY24&gt;0),AND('alle Spiele'!$H24-'alle Spiele'!$J24=0,'alle Spiele'!DX24-'alle Spiele'!DY24=0)),Punktsystem!$B$6,0)))</f>
        <v>0</v>
      </c>
      <c r="DY24" s="222">
        <f>IF(DX24=Punktsystem!$B$6,IF(AND(Punktsystem!$D$9&lt;&gt;"",'alle Spiele'!$H24-'alle Spiele'!$J24='alle Spiele'!DX24-'alle Spiele'!DY24,'alle Spiele'!$H24&lt;&gt;'alle Spiele'!$J24),Punktsystem!$B$9,0)+IF(AND(Punktsystem!$D$11&lt;&gt;"",OR('alle Spiele'!$H24='alle Spiele'!DX24,'alle Spiele'!$J24='alle Spiele'!DY24)),Punktsystem!$B$11,0)+IF(AND(Punktsystem!$D$10&lt;&gt;"",'alle Spiele'!$H24='alle Spiele'!$J24,'alle Spiele'!DX24='alle Spiele'!DY24,ABS('alle Spiele'!$H24-'alle Spiele'!DX24)=1),Punktsystem!$B$10,0),0)</f>
        <v>0</v>
      </c>
      <c r="DZ24" s="223">
        <f>IF(DX24=Punktsystem!$B$5,IF(AND(Punktsystem!$I$14&lt;&gt;"",'alle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A24" s="226">
        <f>IF(OR('alle Spiele'!EA24="",'alle Spiele'!EB24="",'alle Spiele'!$K24="x"),0,IF(AND('alle Spiele'!$H24='alle Spiele'!EA24,'alle Spiele'!$J24='alle Spiele'!EB24),Punktsystem!$B$5,IF(OR(AND('alle Spiele'!$H24-'alle Spiele'!$J24&lt;0,'alle Spiele'!EA24-'alle Spiele'!EB24&lt;0),AND('alle Spiele'!$H24-'alle Spiele'!$J24&gt;0,'alle Spiele'!EA24-'alle Spiele'!EB24&gt;0),AND('alle Spiele'!$H24-'alle Spiele'!$J24=0,'alle Spiele'!EA24-'alle Spiele'!EB24=0)),Punktsystem!$B$6,0)))</f>
        <v>0</v>
      </c>
      <c r="EB24" s="222">
        <f>IF(EA24=Punktsystem!$B$6,IF(AND(Punktsystem!$D$9&lt;&gt;"",'alle Spiele'!$H24-'alle Spiele'!$J24='alle Spiele'!EA24-'alle Spiele'!EB24,'alle Spiele'!$H24&lt;&gt;'alle Spiele'!$J24),Punktsystem!$B$9,0)+IF(AND(Punktsystem!$D$11&lt;&gt;"",OR('alle Spiele'!$H24='alle Spiele'!EA24,'alle Spiele'!$J24='alle Spiele'!EB24)),Punktsystem!$B$11,0)+IF(AND(Punktsystem!$D$10&lt;&gt;"",'alle Spiele'!$H24='alle Spiele'!$J24,'alle Spiele'!EA24='alle Spiele'!EB24,ABS('alle Spiele'!$H24-'alle Spiele'!EA24)=1),Punktsystem!$B$10,0),0)</f>
        <v>0</v>
      </c>
      <c r="EC24" s="223">
        <f>IF(EA24=Punktsystem!$B$5,IF(AND(Punktsystem!$I$14&lt;&gt;"",'alle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D24" s="226">
        <f>IF(OR('alle Spiele'!ED24="",'alle Spiele'!EE24="",'alle Spiele'!$K24="x"),0,IF(AND('alle Spiele'!$H24='alle Spiele'!ED24,'alle Spiele'!$J24='alle Spiele'!EE24),Punktsystem!$B$5,IF(OR(AND('alle Spiele'!$H24-'alle Spiele'!$J24&lt;0,'alle Spiele'!ED24-'alle Spiele'!EE24&lt;0),AND('alle Spiele'!$H24-'alle Spiele'!$J24&gt;0,'alle Spiele'!ED24-'alle Spiele'!EE24&gt;0),AND('alle Spiele'!$H24-'alle Spiele'!$J24=0,'alle Spiele'!ED24-'alle Spiele'!EE24=0)),Punktsystem!$B$6,0)))</f>
        <v>0</v>
      </c>
      <c r="EE24" s="222">
        <f>IF(ED24=Punktsystem!$B$6,IF(AND(Punktsystem!$D$9&lt;&gt;"",'alle Spiele'!$H24-'alle Spiele'!$J24='alle Spiele'!ED24-'alle Spiele'!EE24,'alle Spiele'!$H24&lt;&gt;'alle Spiele'!$J24),Punktsystem!$B$9,0)+IF(AND(Punktsystem!$D$11&lt;&gt;"",OR('alle Spiele'!$H24='alle Spiele'!ED24,'alle Spiele'!$J24='alle Spiele'!EE24)),Punktsystem!$B$11,0)+IF(AND(Punktsystem!$D$10&lt;&gt;"",'alle Spiele'!$H24='alle Spiele'!$J24,'alle Spiele'!ED24='alle Spiele'!EE24,ABS('alle Spiele'!$H24-'alle Spiele'!ED24)=1),Punktsystem!$B$10,0),0)</f>
        <v>0</v>
      </c>
      <c r="EF24" s="223">
        <f>IF(ED24=Punktsystem!$B$5,IF(AND(Punktsystem!$I$14&lt;&gt;"",'alle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G24" s="226">
        <f>IF(OR('alle Spiele'!EG24="",'alle Spiele'!EH24="",'alle Spiele'!$K24="x"),0,IF(AND('alle Spiele'!$H24='alle Spiele'!EG24,'alle Spiele'!$J24='alle Spiele'!EH24),Punktsystem!$B$5,IF(OR(AND('alle Spiele'!$H24-'alle Spiele'!$J24&lt;0,'alle Spiele'!EG24-'alle Spiele'!EH24&lt;0),AND('alle Spiele'!$H24-'alle Spiele'!$J24&gt;0,'alle Spiele'!EG24-'alle Spiele'!EH24&gt;0),AND('alle Spiele'!$H24-'alle Spiele'!$J24=0,'alle Spiele'!EG24-'alle Spiele'!EH24=0)),Punktsystem!$B$6,0)))</f>
        <v>0</v>
      </c>
      <c r="EH24" s="222">
        <f>IF(EG24=Punktsystem!$B$6,IF(AND(Punktsystem!$D$9&lt;&gt;"",'alle Spiele'!$H24-'alle Spiele'!$J24='alle Spiele'!EG24-'alle Spiele'!EH24,'alle Spiele'!$H24&lt;&gt;'alle Spiele'!$J24),Punktsystem!$B$9,0)+IF(AND(Punktsystem!$D$11&lt;&gt;"",OR('alle Spiele'!$H24='alle Spiele'!EG24,'alle Spiele'!$J24='alle Spiele'!EH24)),Punktsystem!$B$11,0)+IF(AND(Punktsystem!$D$10&lt;&gt;"",'alle Spiele'!$H24='alle Spiele'!$J24,'alle Spiele'!EG24='alle Spiele'!EH24,ABS('alle Spiele'!$H24-'alle Spiele'!EG24)=1),Punktsystem!$B$10,0),0)</f>
        <v>0</v>
      </c>
      <c r="EI24" s="223">
        <f>IF(EG24=Punktsystem!$B$5,IF(AND(Punktsystem!$I$14&lt;&gt;"",'alle Spiele'!$H24+'alle Spiele'!$J24&gt;Punktsystem!$D$14),('alle Spiele'!$H24+'alle Spiele'!$J24-Punktsystem!$D$14)*Punktsystem!$F$14,0)+IF(AND(Punktsystem!$I$15&lt;&gt;"",ABS('alle Spiele'!$H24-'alle Spiele'!$J24)&gt;Punktsystem!$D$15),(ABS('alle Spiele'!$H24-'alle Spiele'!$J24)-Punktsystem!$D$15)*Punktsystem!$F$15,0),0)</f>
        <v>0</v>
      </c>
    </row>
    <row r="25" spans="1:139">
      <c r="A25"/>
      <c r="B25"/>
      <c r="C25"/>
      <c r="D25"/>
      <c r="E25"/>
      <c r="F25"/>
      <c r="G25"/>
      <c r="H25"/>
      <c r="J25"/>
      <c r="K25"/>
      <c r="L25"/>
      <c r="M25"/>
      <c r="N25"/>
      <c r="O25"/>
      <c r="P25"/>
      <c r="Q25"/>
      <c r="T25" s="226">
        <f>IF(OR('alle Spiele'!T25="",'alle Spiele'!U25="",'alle Spiele'!$K25="x"),0,IF(AND('alle Spiele'!$H25='alle Spiele'!T25,'alle Spiele'!$J25='alle Spiele'!U25),Punktsystem!$B$5,IF(OR(AND('alle Spiele'!$H25-'alle Spiele'!$J25&lt;0,'alle Spiele'!T25-'alle Spiele'!U25&lt;0),AND('alle Spiele'!$H25-'alle Spiele'!$J25&gt;0,'alle Spiele'!T25-'alle Spiele'!U25&gt;0),AND('alle Spiele'!$H25-'alle Spiele'!$J25=0,'alle Spiele'!T25-'alle Spiele'!U25=0)),Punktsystem!$B$6,0)))</f>
        <v>0</v>
      </c>
      <c r="U25" s="222">
        <f>IF(T25=Punktsystem!$B$6,IF(AND(Punktsystem!$D$9&lt;&gt;"",'alle Spiele'!$H25-'alle Spiele'!$J25='alle Spiele'!T25-'alle Spiele'!U25,'alle Spiele'!$H25&lt;&gt;'alle Spiele'!$J25),Punktsystem!$B$9,0)+IF(AND(Punktsystem!$D$11&lt;&gt;"",OR('alle Spiele'!$H25='alle Spiele'!T25,'alle Spiele'!$J25='alle Spiele'!U25)),Punktsystem!$B$11,0)+IF(AND(Punktsystem!$D$10&lt;&gt;"",'alle Spiele'!$H25='alle Spiele'!$J25,'alle Spiele'!T25='alle Spiele'!U25,ABS('alle Spiele'!$H25-'alle Spiele'!T25)=1),Punktsystem!$B$10,0),0)</f>
        <v>0</v>
      </c>
      <c r="V25" s="223">
        <f>IF(T25=Punktsystem!$B$5,IF(AND(Punktsystem!$I$14&lt;&gt;"",'alle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W25" s="226">
        <f>IF(OR('alle Spiele'!W25="",'alle Spiele'!X25="",'alle Spiele'!$K25="x"),0,IF(AND('alle Spiele'!$H25='alle Spiele'!W25,'alle Spiele'!$J25='alle Spiele'!X25),Punktsystem!$B$5,IF(OR(AND('alle Spiele'!$H25-'alle Spiele'!$J25&lt;0,'alle Spiele'!W25-'alle Spiele'!X25&lt;0),AND('alle Spiele'!$H25-'alle Spiele'!$J25&gt;0,'alle Spiele'!W25-'alle Spiele'!X25&gt;0),AND('alle Spiele'!$H25-'alle Spiele'!$J25=0,'alle Spiele'!W25-'alle Spiele'!X25=0)),Punktsystem!$B$6,0)))</f>
        <v>0</v>
      </c>
      <c r="X25" s="222">
        <f>IF(W25=Punktsystem!$B$6,IF(AND(Punktsystem!$D$9&lt;&gt;"",'alle Spiele'!$H25-'alle Spiele'!$J25='alle Spiele'!W25-'alle Spiele'!X25,'alle Spiele'!$H25&lt;&gt;'alle Spiele'!$J25),Punktsystem!$B$9,0)+IF(AND(Punktsystem!$D$11&lt;&gt;"",OR('alle Spiele'!$H25='alle Spiele'!W25,'alle Spiele'!$J25='alle Spiele'!X25)),Punktsystem!$B$11,0)+IF(AND(Punktsystem!$D$10&lt;&gt;"",'alle Spiele'!$H25='alle Spiele'!$J25,'alle Spiele'!W25='alle Spiele'!X25,ABS('alle Spiele'!$H25-'alle Spiele'!W25)=1),Punktsystem!$B$10,0),0)</f>
        <v>0</v>
      </c>
      <c r="Y25" s="223">
        <f>IF(W25=Punktsystem!$B$5,IF(AND(Punktsystem!$I$14&lt;&gt;"",'alle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Z25" s="226">
        <f>IF(OR('alle Spiele'!Z25="",'alle Spiele'!AA25="",'alle Spiele'!$K25="x"),0,IF(AND('alle Spiele'!$H25='alle Spiele'!Z25,'alle Spiele'!$J25='alle Spiele'!AA25),Punktsystem!$B$5,IF(OR(AND('alle Spiele'!$H25-'alle Spiele'!$J25&lt;0,'alle Spiele'!Z25-'alle Spiele'!AA25&lt;0),AND('alle Spiele'!$H25-'alle Spiele'!$J25&gt;0,'alle Spiele'!Z25-'alle Spiele'!AA25&gt;0),AND('alle Spiele'!$H25-'alle Spiele'!$J25=0,'alle Spiele'!Z25-'alle Spiele'!AA25=0)),Punktsystem!$B$6,0)))</f>
        <v>0</v>
      </c>
      <c r="AA25" s="222">
        <f>IF(Z25=Punktsystem!$B$6,IF(AND(Punktsystem!$D$9&lt;&gt;"",'alle Spiele'!$H25-'alle Spiele'!$J25='alle Spiele'!Z25-'alle Spiele'!AA25,'alle Spiele'!$H25&lt;&gt;'alle Spiele'!$J25),Punktsystem!$B$9,0)+IF(AND(Punktsystem!$D$11&lt;&gt;"",OR('alle Spiele'!$H25='alle Spiele'!Z25,'alle Spiele'!$J25='alle Spiele'!AA25)),Punktsystem!$B$11,0)+IF(AND(Punktsystem!$D$10&lt;&gt;"",'alle Spiele'!$H25='alle Spiele'!$J25,'alle Spiele'!Z25='alle Spiele'!AA25,ABS('alle Spiele'!$H25-'alle Spiele'!Z25)=1),Punktsystem!$B$10,0),0)</f>
        <v>0</v>
      </c>
      <c r="AB25" s="223">
        <f>IF(Z25=Punktsystem!$B$5,IF(AND(Punktsystem!$I$14&lt;&gt;"",'alle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C25" s="226">
        <f>IF(OR('alle Spiele'!AC25="",'alle Spiele'!AD25="",'alle Spiele'!$K25="x"),0,IF(AND('alle Spiele'!$H25='alle Spiele'!AC25,'alle Spiele'!$J25='alle Spiele'!AD25),Punktsystem!$B$5,IF(OR(AND('alle Spiele'!$H25-'alle Spiele'!$J25&lt;0,'alle Spiele'!AC25-'alle Spiele'!AD25&lt;0),AND('alle Spiele'!$H25-'alle Spiele'!$J25&gt;0,'alle Spiele'!AC25-'alle Spiele'!AD25&gt;0),AND('alle Spiele'!$H25-'alle Spiele'!$J25=0,'alle Spiele'!AC25-'alle Spiele'!AD25=0)),Punktsystem!$B$6,0)))</f>
        <v>0</v>
      </c>
      <c r="AD25" s="222">
        <f>IF(AC25=Punktsystem!$B$6,IF(AND(Punktsystem!$D$9&lt;&gt;"",'alle Spiele'!$H25-'alle Spiele'!$J25='alle Spiele'!AC25-'alle Spiele'!AD25,'alle Spiele'!$H25&lt;&gt;'alle Spiele'!$J25),Punktsystem!$B$9,0)+IF(AND(Punktsystem!$D$11&lt;&gt;"",OR('alle Spiele'!$H25='alle Spiele'!AC25,'alle Spiele'!$J25='alle Spiele'!AD25)),Punktsystem!$B$11,0)+IF(AND(Punktsystem!$D$10&lt;&gt;"",'alle Spiele'!$H25='alle Spiele'!$J25,'alle Spiele'!AC25='alle Spiele'!AD25,ABS('alle Spiele'!$H25-'alle Spiele'!AC25)=1),Punktsystem!$B$10,0),0)</f>
        <v>0</v>
      </c>
      <c r="AE25" s="223">
        <f>IF(AC25=Punktsystem!$B$5,IF(AND(Punktsystem!$I$14&lt;&gt;"",'alle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F25" s="226">
        <f>IF(OR('alle Spiele'!AF25="",'alle Spiele'!AG25="",'alle Spiele'!$K25="x"),0,IF(AND('alle Spiele'!$H25='alle Spiele'!AF25,'alle Spiele'!$J25='alle Spiele'!AG25),Punktsystem!$B$5,IF(OR(AND('alle Spiele'!$H25-'alle Spiele'!$J25&lt;0,'alle Spiele'!AF25-'alle Spiele'!AG25&lt;0),AND('alle Spiele'!$H25-'alle Spiele'!$J25&gt;0,'alle Spiele'!AF25-'alle Spiele'!AG25&gt;0),AND('alle Spiele'!$H25-'alle Spiele'!$J25=0,'alle Spiele'!AF25-'alle Spiele'!AG25=0)),Punktsystem!$B$6,0)))</f>
        <v>0</v>
      </c>
      <c r="AG25" s="222">
        <f>IF(AF25=Punktsystem!$B$6,IF(AND(Punktsystem!$D$9&lt;&gt;"",'alle Spiele'!$H25-'alle Spiele'!$J25='alle Spiele'!AF25-'alle Spiele'!AG25,'alle Spiele'!$H25&lt;&gt;'alle Spiele'!$J25),Punktsystem!$B$9,0)+IF(AND(Punktsystem!$D$11&lt;&gt;"",OR('alle Spiele'!$H25='alle Spiele'!AF25,'alle Spiele'!$J25='alle Spiele'!AG25)),Punktsystem!$B$11,0)+IF(AND(Punktsystem!$D$10&lt;&gt;"",'alle Spiele'!$H25='alle Spiele'!$J25,'alle Spiele'!AF25='alle Spiele'!AG25,ABS('alle Spiele'!$H25-'alle Spiele'!AF25)=1),Punktsystem!$B$10,0),0)</f>
        <v>0</v>
      </c>
      <c r="AH25" s="223">
        <f>IF(AF25=Punktsystem!$B$5,IF(AND(Punktsystem!$I$14&lt;&gt;"",'alle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I25" s="226">
        <f>IF(OR('alle Spiele'!AI25="",'alle Spiele'!AJ25="",'alle Spiele'!$K25="x"),0,IF(AND('alle Spiele'!$H25='alle Spiele'!AI25,'alle Spiele'!$J25='alle Spiele'!AJ25),Punktsystem!$B$5,IF(OR(AND('alle Spiele'!$H25-'alle Spiele'!$J25&lt;0,'alle Spiele'!AI25-'alle Spiele'!AJ25&lt;0),AND('alle Spiele'!$H25-'alle Spiele'!$J25&gt;0,'alle Spiele'!AI25-'alle Spiele'!AJ25&gt;0),AND('alle Spiele'!$H25-'alle Spiele'!$J25=0,'alle Spiele'!AI25-'alle Spiele'!AJ25=0)),Punktsystem!$B$6,0)))</f>
        <v>0</v>
      </c>
      <c r="AJ25" s="222">
        <f>IF(AI25=Punktsystem!$B$6,IF(AND(Punktsystem!$D$9&lt;&gt;"",'alle Spiele'!$H25-'alle Spiele'!$J25='alle Spiele'!AI25-'alle Spiele'!AJ25,'alle Spiele'!$H25&lt;&gt;'alle Spiele'!$J25),Punktsystem!$B$9,0)+IF(AND(Punktsystem!$D$11&lt;&gt;"",OR('alle Spiele'!$H25='alle Spiele'!AI25,'alle Spiele'!$J25='alle Spiele'!AJ25)),Punktsystem!$B$11,0)+IF(AND(Punktsystem!$D$10&lt;&gt;"",'alle Spiele'!$H25='alle Spiele'!$J25,'alle Spiele'!AI25='alle Spiele'!AJ25,ABS('alle Spiele'!$H25-'alle Spiele'!AI25)=1),Punktsystem!$B$10,0),0)</f>
        <v>0</v>
      </c>
      <c r="AK25" s="223">
        <f>IF(AI25=Punktsystem!$B$5,IF(AND(Punktsystem!$I$14&lt;&gt;"",'alle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L25" s="226">
        <f>IF(OR('alle Spiele'!AL25="",'alle Spiele'!AM25="",'alle Spiele'!$K25="x"),0,IF(AND('alle Spiele'!$H25='alle Spiele'!AL25,'alle Spiele'!$J25='alle Spiele'!AM25),Punktsystem!$B$5,IF(OR(AND('alle Spiele'!$H25-'alle Spiele'!$J25&lt;0,'alle Spiele'!AL25-'alle Spiele'!AM25&lt;0),AND('alle Spiele'!$H25-'alle Spiele'!$J25&gt;0,'alle Spiele'!AL25-'alle Spiele'!AM25&gt;0),AND('alle Spiele'!$H25-'alle Spiele'!$J25=0,'alle Spiele'!AL25-'alle Spiele'!AM25=0)),Punktsystem!$B$6,0)))</f>
        <v>0</v>
      </c>
      <c r="AM25" s="222">
        <f>IF(AL25=Punktsystem!$B$6,IF(AND(Punktsystem!$D$9&lt;&gt;"",'alle Spiele'!$H25-'alle Spiele'!$J25='alle Spiele'!AL25-'alle Spiele'!AM25,'alle Spiele'!$H25&lt;&gt;'alle Spiele'!$J25),Punktsystem!$B$9,0)+IF(AND(Punktsystem!$D$11&lt;&gt;"",OR('alle Spiele'!$H25='alle Spiele'!AL25,'alle Spiele'!$J25='alle Spiele'!AM25)),Punktsystem!$B$11,0)+IF(AND(Punktsystem!$D$10&lt;&gt;"",'alle Spiele'!$H25='alle Spiele'!$J25,'alle Spiele'!AL25='alle Spiele'!AM25,ABS('alle Spiele'!$H25-'alle Spiele'!AL25)=1),Punktsystem!$B$10,0),0)</f>
        <v>0</v>
      </c>
      <c r="AN25" s="223">
        <f>IF(AL25=Punktsystem!$B$5,IF(AND(Punktsystem!$I$14&lt;&gt;"",'alle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O25" s="226">
        <f>IF(OR('alle Spiele'!AO25="",'alle Spiele'!AP25="",'alle Spiele'!$K25="x"),0,IF(AND('alle Spiele'!$H25='alle Spiele'!AO25,'alle Spiele'!$J25='alle Spiele'!AP25),Punktsystem!$B$5,IF(OR(AND('alle Spiele'!$H25-'alle Spiele'!$J25&lt;0,'alle Spiele'!AO25-'alle Spiele'!AP25&lt;0),AND('alle Spiele'!$H25-'alle Spiele'!$J25&gt;0,'alle Spiele'!AO25-'alle Spiele'!AP25&gt;0),AND('alle Spiele'!$H25-'alle Spiele'!$J25=0,'alle Spiele'!AO25-'alle Spiele'!AP25=0)),Punktsystem!$B$6,0)))</f>
        <v>0</v>
      </c>
      <c r="AP25" s="222">
        <f>IF(AO25=Punktsystem!$B$6,IF(AND(Punktsystem!$D$9&lt;&gt;"",'alle Spiele'!$H25-'alle Spiele'!$J25='alle Spiele'!AO25-'alle Spiele'!AP25,'alle Spiele'!$H25&lt;&gt;'alle Spiele'!$J25),Punktsystem!$B$9,0)+IF(AND(Punktsystem!$D$11&lt;&gt;"",OR('alle Spiele'!$H25='alle Spiele'!AO25,'alle Spiele'!$J25='alle Spiele'!AP25)),Punktsystem!$B$11,0)+IF(AND(Punktsystem!$D$10&lt;&gt;"",'alle Spiele'!$H25='alle Spiele'!$J25,'alle Spiele'!AO25='alle Spiele'!AP25,ABS('alle Spiele'!$H25-'alle Spiele'!AO25)=1),Punktsystem!$B$10,0),0)</f>
        <v>0</v>
      </c>
      <c r="AQ25" s="223">
        <f>IF(AO25=Punktsystem!$B$5,IF(AND(Punktsystem!$I$14&lt;&gt;"",'alle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R25" s="226">
        <f>IF(OR('alle Spiele'!AR25="",'alle Spiele'!AS25="",'alle Spiele'!$K25="x"),0,IF(AND('alle Spiele'!$H25='alle Spiele'!AR25,'alle Spiele'!$J25='alle Spiele'!AS25),Punktsystem!$B$5,IF(OR(AND('alle Spiele'!$H25-'alle Spiele'!$J25&lt;0,'alle Spiele'!AR25-'alle Spiele'!AS25&lt;0),AND('alle Spiele'!$H25-'alle Spiele'!$J25&gt;0,'alle Spiele'!AR25-'alle Spiele'!AS25&gt;0),AND('alle Spiele'!$H25-'alle Spiele'!$J25=0,'alle Spiele'!AR25-'alle Spiele'!AS25=0)),Punktsystem!$B$6,0)))</f>
        <v>0</v>
      </c>
      <c r="AS25" s="222">
        <f>IF(AR25=Punktsystem!$B$6,IF(AND(Punktsystem!$D$9&lt;&gt;"",'alle Spiele'!$H25-'alle Spiele'!$J25='alle Spiele'!AR25-'alle Spiele'!AS25,'alle Spiele'!$H25&lt;&gt;'alle Spiele'!$J25),Punktsystem!$B$9,0)+IF(AND(Punktsystem!$D$11&lt;&gt;"",OR('alle Spiele'!$H25='alle Spiele'!AR25,'alle Spiele'!$J25='alle Spiele'!AS25)),Punktsystem!$B$11,0)+IF(AND(Punktsystem!$D$10&lt;&gt;"",'alle Spiele'!$H25='alle Spiele'!$J25,'alle Spiele'!AR25='alle Spiele'!AS25,ABS('alle Spiele'!$H25-'alle Spiele'!AR25)=1),Punktsystem!$B$10,0),0)</f>
        <v>0</v>
      </c>
      <c r="AT25" s="223">
        <f>IF(AR25=Punktsystem!$B$5,IF(AND(Punktsystem!$I$14&lt;&gt;"",'alle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U25" s="226">
        <f>IF(OR('alle Spiele'!AU25="",'alle Spiele'!AV25="",'alle Spiele'!$K25="x"),0,IF(AND('alle Spiele'!$H25='alle Spiele'!AU25,'alle Spiele'!$J25='alle Spiele'!AV25),Punktsystem!$B$5,IF(OR(AND('alle Spiele'!$H25-'alle Spiele'!$J25&lt;0,'alle Spiele'!AU25-'alle Spiele'!AV25&lt;0),AND('alle Spiele'!$H25-'alle Spiele'!$J25&gt;0,'alle Spiele'!AU25-'alle Spiele'!AV25&gt;0),AND('alle Spiele'!$H25-'alle Spiele'!$J25=0,'alle Spiele'!AU25-'alle Spiele'!AV25=0)),Punktsystem!$B$6,0)))</f>
        <v>0</v>
      </c>
      <c r="AV25" s="222">
        <f>IF(AU25=Punktsystem!$B$6,IF(AND(Punktsystem!$D$9&lt;&gt;"",'alle Spiele'!$H25-'alle Spiele'!$J25='alle Spiele'!AU25-'alle Spiele'!AV25,'alle Spiele'!$H25&lt;&gt;'alle Spiele'!$J25),Punktsystem!$B$9,0)+IF(AND(Punktsystem!$D$11&lt;&gt;"",OR('alle Spiele'!$H25='alle Spiele'!AU25,'alle Spiele'!$J25='alle Spiele'!AV25)),Punktsystem!$B$11,0)+IF(AND(Punktsystem!$D$10&lt;&gt;"",'alle Spiele'!$H25='alle Spiele'!$J25,'alle Spiele'!AU25='alle Spiele'!AV25,ABS('alle Spiele'!$H25-'alle Spiele'!AU25)=1),Punktsystem!$B$10,0),0)</f>
        <v>0</v>
      </c>
      <c r="AW25" s="223">
        <f>IF(AU25=Punktsystem!$B$5,IF(AND(Punktsystem!$I$14&lt;&gt;"",'alle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X25" s="226">
        <f>IF(OR('alle Spiele'!AX25="",'alle Spiele'!AY25="",'alle Spiele'!$K25="x"),0,IF(AND('alle Spiele'!$H25='alle Spiele'!AX25,'alle Spiele'!$J25='alle Spiele'!AY25),Punktsystem!$B$5,IF(OR(AND('alle Spiele'!$H25-'alle Spiele'!$J25&lt;0,'alle Spiele'!AX25-'alle Spiele'!AY25&lt;0),AND('alle Spiele'!$H25-'alle Spiele'!$J25&gt;0,'alle Spiele'!AX25-'alle Spiele'!AY25&gt;0),AND('alle Spiele'!$H25-'alle Spiele'!$J25=0,'alle Spiele'!AX25-'alle Spiele'!AY25=0)),Punktsystem!$B$6,0)))</f>
        <v>0</v>
      </c>
      <c r="AY25" s="222">
        <f>IF(AX25=Punktsystem!$B$6,IF(AND(Punktsystem!$D$9&lt;&gt;"",'alle Spiele'!$H25-'alle Spiele'!$J25='alle Spiele'!AX25-'alle Spiele'!AY25,'alle Spiele'!$H25&lt;&gt;'alle Spiele'!$J25),Punktsystem!$B$9,0)+IF(AND(Punktsystem!$D$11&lt;&gt;"",OR('alle Spiele'!$H25='alle Spiele'!AX25,'alle Spiele'!$J25='alle Spiele'!AY25)),Punktsystem!$B$11,0)+IF(AND(Punktsystem!$D$10&lt;&gt;"",'alle Spiele'!$H25='alle Spiele'!$J25,'alle Spiele'!AX25='alle Spiele'!AY25,ABS('alle Spiele'!$H25-'alle Spiele'!AX25)=1),Punktsystem!$B$10,0),0)</f>
        <v>0</v>
      </c>
      <c r="AZ25" s="223">
        <f>IF(AX25=Punktsystem!$B$5,IF(AND(Punktsystem!$I$14&lt;&gt;"",'alle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A25" s="226">
        <f>IF(OR('alle Spiele'!BA25="",'alle Spiele'!BB25="",'alle Spiele'!$K25="x"),0,IF(AND('alle Spiele'!$H25='alle Spiele'!BA25,'alle Spiele'!$J25='alle Spiele'!BB25),Punktsystem!$B$5,IF(OR(AND('alle Spiele'!$H25-'alle Spiele'!$J25&lt;0,'alle Spiele'!BA25-'alle Spiele'!BB25&lt;0),AND('alle Spiele'!$H25-'alle Spiele'!$J25&gt;0,'alle Spiele'!BA25-'alle Spiele'!BB25&gt;0),AND('alle Spiele'!$H25-'alle Spiele'!$J25=0,'alle Spiele'!BA25-'alle Spiele'!BB25=0)),Punktsystem!$B$6,0)))</f>
        <v>0</v>
      </c>
      <c r="BB25" s="222">
        <f>IF(BA25=Punktsystem!$B$6,IF(AND(Punktsystem!$D$9&lt;&gt;"",'alle Spiele'!$H25-'alle Spiele'!$J25='alle Spiele'!BA25-'alle Spiele'!BB25,'alle Spiele'!$H25&lt;&gt;'alle Spiele'!$J25),Punktsystem!$B$9,0)+IF(AND(Punktsystem!$D$11&lt;&gt;"",OR('alle Spiele'!$H25='alle Spiele'!BA25,'alle Spiele'!$J25='alle Spiele'!BB25)),Punktsystem!$B$11,0)+IF(AND(Punktsystem!$D$10&lt;&gt;"",'alle Spiele'!$H25='alle Spiele'!$J25,'alle Spiele'!BA25='alle Spiele'!BB25,ABS('alle Spiele'!$H25-'alle Spiele'!BA25)=1),Punktsystem!$B$10,0),0)</f>
        <v>0</v>
      </c>
      <c r="BC25" s="223">
        <f>IF(BA25=Punktsystem!$B$5,IF(AND(Punktsystem!$I$14&lt;&gt;"",'alle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D25" s="226">
        <f>IF(OR('alle Spiele'!BD25="",'alle Spiele'!BE25="",'alle Spiele'!$K25="x"),0,IF(AND('alle Spiele'!$H25='alle Spiele'!BD25,'alle Spiele'!$J25='alle Spiele'!BE25),Punktsystem!$B$5,IF(OR(AND('alle Spiele'!$H25-'alle Spiele'!$J25&lt;0,'alle Spiele'!BD25-'alle Spiele'!BE25&lt;0),AND('alle Spiele'!$H25-'alle Spiele'!$J25&gt;0,'alle Spiele'!BD25-'alle Spiele'!BE25&gt;0),AND('alle Spiele'!$H25-'alle Spiele'!$J25=0,'alle Spiele'!BD25-'alle Spiele'!BE25=0)),Punktsystem!$B$6,0)))</f>
        <v>0</v>
      </c>
      <c r="BE25" s="222">
        <f>IF(BD25=Punktsystem!$B$6,IF(AND(Punktsystem!$D$9&lt;&gt;"",'alle Spiele'!$H25-'alle Spiele'!$J25='alle Spiele'!BD25-'alle Spiele'!BE25,'alle Spiele'!$H25&lt;&gt;'alle Spiele'!$J25),Punktsystem!$B$9,0)+IF(AND(Punktsystem!$D$11&lt;&gt;"",OR('alle Spiele'!$H25='alle Spiele'!BD25,'alle Spiele'!$J25='alle Spiele'!BE25)),Punktsystem!$B$11,0)+IF(AND(Punktsystem!$D$10&lt;&gt;"",'alle Spiele'!$H25='alle Spiele'!$J25,'alle Spiele'!BD25='alle Spiele'!BE25,ABS('alle Spiele'!$H25-'alle Spiele'!BD25)=1),Punktsystem!$B$10,0),0)</f>
        <v>0</v>
      </c>
      <c r="BF25" s="223">
        <f>IF(BD25=Punktsystem!$B$5,IF(AND(Punktsystem!$I$14&lt;&gt;"",'alle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G25" s="226">
        <f>IF(OR('alle Spiele'!BG25="",'alle Spiele'!BH25="",'alle Spiele'!$K25="x"),0,IF(AND('alle Spiele'!$H25='alle Spiele'!BG25,'alle Spiele'!$J25='alle Spiele'!BH25),Punktsystem!$B$5,IF(OR(AND('alle Spiele'!$H25-'alle Spiele'!$J25&lt;0,'alle Spiele'!BG25-'alle Spiele'!BH25&lt;0),AND('alle Spiele'!$H25-'alle Spiele'!$J25&gt;0,'alle Spiele'!BG25-'alle Spiele'!BH25&gt;0),AND('alle Spiele'!$H25-'alle Spiele'!$J25=0,'alle Spiele'!BG25-'alle Spiele'!BH25=0)),Punktsystem!$B$6,0)))</f>
        <v>0</v>
      </c>
      <c r="BH25" s="222">
        <f>IF(BG25=Punktsystem!$B$6,IF(AND(Punktsystem!$D$9&lt;&gt;"",'alle Spiele'!$H25-'alle Spiele'!$J25='alle Spiele'!BG25-'alle Spiele'!BH25,'alle Spiele'!$H25&lt;&gt;'alle Spiele'!$J25),Punktsystem!$B$9,0)+IF(AND(Punktsystem!$D$11&lt;&gt;"",OR('alle Spiele'!$H25='alle Spiele'!BG25,'alle Spiele'!$J25='alle Spiele'!BH25)),Punktsystem!$B$11,0)+IF(AND(Punktsystem!$D$10&lt;&gt;"",'alle Spiele'!$H25='alle Spiele'!$J25,'alle Spiele'!BG25='alle Spiele'!BH25,ABS('alle Spiele'!$H25-'alle Spiele'!BG25)=1),Punktsystem!$B$10,0),0)</f>
        <v>0</v>
      </c>
      <c r="BI25" s="223">
        <f>IF(BG25=Punktsystem!$B$5,IF(AND(Punktsystem!$I$14&lt;&gt;"",'alle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J25" s="226">
        <f>IF(OR('alle Spiele'!BJ25="",'alle Spiele'!BK25="",'alle Spiele'!$K25="x"),0,IF(AND('alle Spiele'!$H25='alle Spiele'!BJ25,'alle Spiele'!$J25='alle Spiele'!BK25),Punktsystem!$B$5,IF(OR(AND('alle Spiele'!$H25-'alle Spiele'!$J25&lt;0,'alle Spiele'!BJ25-'alle Spiele'!BK25&lt;0),AND('alle Spiele'!$H25-'alle Spiele'!$J25&gt;0,'alle Spiele'!BJ25-'alle Spiele'!BK25&gt;0),AND('alle Spiele'!$H25-'alle Spiele'!$J25=0,'alle Spiele'!BJ25-'alle Spiele'!BK25=0)),Punktsystem!$B$6,0)))</f>
        <v>0</v>
      </c>
      <c r="BK25" s="222">
        <f>IF(BJ25=Punktsystem!$B$6,IF(AND(Punktsystem!$D$9&lt;&gt;"",'alle Spiele'!$H25-'alle Spiele'!$J25='alle Spiele'!BJ25-'alle Spiele'!BK25,'alle Spiele'!$H25&lt;&gt;'alle Spiele'!$J25),Punktsystem!$B$9,0)+IF(AND(Punktsystem!$D$11&lt;&gt;"",OR('alle Spiele'!$H25='alle Spiele'!BJ25,'alle Spiele'!$J25='alle Spiele'!BK25)),Punktsystem!$B$11,0)+IF(AND(Punktsystem!$D$10&lt;&gt;"",'alle Spiele'!$H25='alle Spiele'!$J25,'alle Spiele'!BJ25='alle Spiele'!BK25,ABS('alle Spiele'!$H25-'alle Spiele'!BJ25)=1),Punktsystem!$B$10,0),0)</f>
        <v>0</v>
      </c>
      <c r="BL25" s="223">
        <f>IF(BJ25=Punktsystem!$B$5,IF(AND(Punktsystem!$I$14&lt;&gt;"",'alle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M25" s="226">
        <f>IF(OR('alle Spiele'!BM25="",'alle Spiele'!BN25="",'alle Spiele'!$K25="x"),0,IF(AND('alle Spiele'!$H25='alle Spiele'!BM25,'alle Spiele'!$J25='alle Spiele'!BN25),Punktsystem!$B$5,IF(OR(AND('alle Spiele'!$H25-'alle Spiele'!$J25&lt;0,'alle Spiele'!BM25-'alle Spiele'!BN25&lt;0),AND('alle Spiele'!$H25-'alle Spiele'!$J25&gt;0,'alle Spiele'!BM25-'alle Spiele'!BN25&gt;0),AND('alle Spiele'!$H25-'alle Spiele'!$J25=0,'alle Spiele'!BM25-'alle Spiele'!BN25=0)),Punktsystem!$B$6,0)))</f>
        <v>0</v>
      </c>
      <c r="BN25" s="222">
        <f>IF(BM25=Punktsystem!$B$6,IF(AND(Punktsystem!$D$9&lt;&gt;"",'alle Spiele'!$H25-'alle Spiele'!$J25='alle Spiele'!BM25-'alle Spiele'!BN25,'alle Spiele'!$H25&lt;&gt;'alle Spiele'!$J25),Punktsystem!$B$9,0)+IF(AND(Punktsystem!$D$11&lt;&gt;"",OR('alle Spiele'!$H25='alle Spiele'!BM25,'alle Spiele'!$J25='alle Spiele'!BN25)),Punktsystem!$B$11,0)+IF(AND(Punktsystem!$D$10&lt;&gt;"",'alle Spiele'!$H25='alle Spiele'!$J25,'alle Spiele'!BM25='alle Spiele'!BN25,ABS('alle Spiele'!$H25-'alle Spiele'!BM25)=1),Punktsystem!$B$10,0),0)</f>
        <v>0</v>
      </c>
      <c r="BO25" s="223">
        <f>IF(BM25=Punktsystem!$B$5,IF(AND(Punktsystem!$I$14&lt;&gt;"",'alle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P25" s="226">
        <f>IF(OR('alle Spiele'!BP25="",'alle Spiele'!BQ25="",'alle Spiele'!$K25="x"),0,IF(AND('alle Spiele'!$H25='alle Spiele'!BP25,'alle Spiele'!$J25='alle Spiele'!BQ25),Punktsystem!$B$5,IF(OR(AND('alle Spiele'!$H25-'alle Spiele'!$J25&lt;0,'alle Spiele'!BP25-'alle Spiele'!BQ25&lt;0),AND('alle Spiele'!$H25-'alle Spiele'!$J25&gt;0,'alle Spiele'!BP25-'alle Spiele'!BQ25&gt;0),AND('alle Spiele'!$H25-'alle Spiele'!$J25=0,'alle Spiele'!BP25-'alle Spiele'!BQ25=0)),Punktsystem!$B$6,0)))</f>
        <v>0</v>
      </c>
      <c r="BQ25" s="222">
        <f>IF(BP25=Punktsystem!$B$6,IF(AND(Punktsystem!$D$9&lt;&gt;"",'alle Spiele'!$H25-'alle Spiele'!$J25='alle Spiele'!BP25-'alle Spiele'!BQ25,'alle Spiele'!$H25&lt;&gt;'alle Spiele'!$J25),Punktsystem!$B$9,0)+IF(AND(Punktsystem!$D$11&lt;&gt;"",OR('alle Spiele'!$H25='alle Spiele'!BP25,'alle Spiele'!$J25='alle Spiele'!BQ25)),Punktsystem!$B$11,0)+IF(AND(Punktsystem!$D$10&lt;&gt;"",'alle Spiele'!$H25='alle Spiele'!$J25,'alle Spiele'!BP25='alle Spiele'!BQ25,ABS('alle Spiele'!$H25-'alle Spiele'!BP25)=1),Punktsystem!$B$10,0),0)</f>
        <v>0</v>
      </c>
      <c r="BR25" s="223">
        <f>IF(BP25=Punktsystem!$B$5,IF(AND(Punktsystem!$I$14&lt;&gt;"",'alle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S25" s="226">
        <f>IF(OR('alle Spiele'!BS25="",'alle Spiele'!BT25="",'alle Spiele'!$K25="x"),0,IF(AND('alle Spiele'!$H25='alle Spiele'!BS25,'alle Spiele'!$J25='alle Spiele'!BT25),Punktsystem!$B$5,IF(OR(AND('alle Spiele'!$H25-'alle Spiele'!$J25&lt;0,'alle Spiele'!BS25-'alle Spiele'!BT25&lt;0),AND('alle Spiele'!$H25-'alle Spiele'!$J25&gt;0,'alle Spiele'!BS25-'alle Spiele'!BT25&gt;0),AND('alle Spiele'!$H25-'alle Spiele'!$J25=0,'alle Spiele'!BS25-'alle Spiele'!BT25=0)),Punktsystem!$B$6,0)))</f>
        <v>0</v>
      </c>
      <c r="BT25" s="222">
        <f>IF(BS25=Punktsystem!$B$6,IF(AND(Punktsystem!$D$9&lt;&gt;"",'alle Spiele'!$H25-'alle Spiele'!$J25='alle Spiele'!BS25-'alle Spiele'!BT25,'alle Spiele'!$H25&lt;&gt;'alle Spiele'!$J25),Punktsystem!$B$9,0)+IF(AND(Punktsystem!$D$11&lt;&gt;"",OR('alle Spiele'!$H25='alle Spiele'!BS25,'alle Spiele'!$J25='alle Spiele'!BT25)),Punktsystem!$B$11,0)+IF(AND(Punktsystem!$D$10&lt;&gt;"",'alle Spiele'!$H25='alle Spiele'!$J25,'alle Spiele'!BS25='alle Spiele'!BT25,ABS('alle Spiele'!$H25-'alle Spiele'!BS25)=1),Punktsystem!$B$10,0),0)</f>
        <v>0</v>
      </c>
      <c r="BU25" s="223">
        <f>IF(BS25=Punktsystem!$B$5,IF(AND(Punktsystem!$I$14&lt;&gt;"",'alle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V25" s="226">
        <f>IF(OR('alle Spiele'!BV25="",'alle Spiele'!BW25="",'alle Spiele'!$K25="x"),0,IF(AND('alle Spiele'!$H25='alle Spiele'!BV25,'alle Spiele'!$J25='alle Spiele'!BW25),Punktsystem!$B$5,IF(OR(AND('alle Spiele'!$H25-'alle Spiele'!$J25&lt;0,'alle Spiele'!BV25-'alle Spiele'!BW25&lt;0),AND('alle Spiele'!$H25-'alle Spiele'!$J25&gt;0,'alle Spiele'!BV25-'alle Spiele'!BW25&gt;0),AND('alle Spiele'!$H25-'alle Spiele'!$J25=0,'alle Spiele'!BV25-'alle Spiele'!BW25=0)),Punktsystem!$B$6,0)))</f>
        <v>0</v>
      </c>
      <c r="BW25" s="222">
        <f>IF(BV25=Punktsystem!$B$6,IF(AND(Punktsystem!$D$9&lt;&gt;"",'alle Spiele'!$H25-'alle Spiele'!$J25='alle Spiele'!BV25-'alle Spiele'!BW25,'alle Spiele'!$H25&lt;&gt;'alle Spiele'!$J25),Punktsystem!$B$9,0)+IF(AND(Punktsystem!$D$11&lt;&gt;"",OR('alle Spiele'!$H25='alle Spiele'!BV25,'alle Spiele'!$J25='alle Spiele'!BW25)),Punktsystem!$B$11,0)+IF(AND(Punktsystem!$D$10&lt;&gt;"",'alle Spiele'!$H25='alle Spiele'!$J25,'alle Spiele'!BV25='alle Spiele'!BW25,ABS('alle Spiele'!$H25-'alle Spiele'!BV25)=1),Punktsystem!$B$10,0),0)</f>
        <v>0</v>
      </c>
      <c r="BX25" s="223">
        <f>IF(BV25=Punktsystem!$B$5,IF(AND(Punktsystem!$I$14&lt;&gt;"",'alle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Y25" s="226">
        <f>IF(OR('alle Spiele'!BY25="",'alle Spiele'!BZ25="",'alle Spiele'!$K25="x"),0,IF(AND('alle Spiele'!$H25='alle Spiele'!BY25,'alle Spiele'!$J25='alle Spiele'!BZ25),Punktsystem!$B$5,IF(OR(AND('alle Spiele'!$H25-'alle Spiele'!$J25&lt;0,'alle Spiele'!BY25-'alle Spiele'!BZ25&lt;0),AND('alle Spiele'!$H25-'alle Spiele'!$J25&gt;0,'alle Spiele'!BY25-'alle Spiele'!BZ25&gt;0),AND('alle Spiele'!$H25-'alle Spiele'!$J25=0,'alle Spiele'!BY25-'alle Spiele'!BZ25=0)),Punktsystem!$B$6,0)))</f>
        <v>0</v>
      </c>
      <c r="BZ25" s="222">
        <f>IF(BY25=Punktsystem!$B$6,IF(AND(Punktsystem!$D$9&lt;&gt;"",'alle Spiele'!$H25-'alle Spiele'!$J25='alle Spiele'!BY25-'alle Spiele'!BZ25,'alle Spiele'!$H25&lt;&gt;'alle Spiele'!$J25),Punktsystem!$B$9,0)+IF(AND(Punktsystem!$D$11&lt;&gt;"",OR('alle Spiele'!$H25='alle Spiele'!BY25,'alle Spiele'!$J25='alle Spiele'!BZ25)),Punktsystem!$B$11,0)+IF(AND(Punktsystem!$D$10&lt;&gt;"",'alle Spiele'!$H25='alle Spiele'!$J25,'alle Spiele'!BY25='alle Spiele'!BZ25,ABS('alle Spiele'!$H25-'alle Spiele'!BY25)=1),Punktsystem!$B$10,0),0)</f>
        <v>0</v>
      </c>
      <c r="CA25" s="223">
        <f>IF(BY25=Punktsystem!$B$5,IF(AND(Punktsystem!$I$14&lt;&gt;"",'alle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B25" s="226">
        <f>IF(OR('alle Spiele'!CB25="",'alle Spiele'!CC25="",'alle Spiele'!$K25="x"),0,IF(AND('alle Spiele'!$H25='alle Spiele'!CB25,'alle Spiele'!$J25='alle Spiele'!CC25),Punktsystem!$B$5,IF(OR(AND('alle Spiele'!$H25-'alle Spiele'!$J25&lt;0,'alle Spiele'!CB25-'alle Spiele'!CC25&lt;0),AND('alle Spiele'!$H25-'alle Spiele'!$J25&gt;0,'alle Spiele'!CB25-'alle Spiele'!CC25&gt;0),AND('alle Spiele'!$H25-'alle Spiele'!$J25=0,'alle Spiele'!CB25-'alle Spiele'!CC25=0)),Punktsystem!$B$6,0)))</f>
        <v>0</v>
      </c>
      <c r="CC25" s="222">
        <f>IF(CB25=Punktsystem!$B$6,IF(AND(Punktsystem!$D$9&lt;&gt;"",'alle Spiele'!$H25-'alle Spiele'!$J25='alle Spiele'!CB25-'alle Spiele'!CC25,'alle Spiele'!$H25&lt;&gt;'alle Spiele'!$J25),Punktsystem!$B$9,0)+IF(AND(Punktsystem!$D$11&lt;&gt;"",OR('alle Spiele'!$H25='alle Spiele'!CB25,'alle Spiele'!$J25='alle Spiele'!CC25)),Punktsystem!$B$11,0)+IF(AND(Punktsystem!$D$10&lt;&gt;"",'alle Spiele'!$H25='alle Spiele'!$J25,'alle Spiele'!CB25='alle Spiele'!CC25,ABS('alle Spiele'!$H25-'alle Spiele'!CB25)=1),Punktsystem!$B$10,0),0)</f>
        <v>0</v>
      </c>
      <c r="CD25" s="223">
        <f>IF(CB25=Punktsystem!$B$5,IF(AND(Punktsystem!$I$14&lt;&gt;"",'alle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E25" s="226">
        <f>IF(OR('alle Spiele'!CE25="",'alle Spiele'!CF25="",'alle Spiele'!$K25="x"),0,IF(AND('alle Spiele'!$H25='alle Spiele'!CE25,'alle Spiele'!$J25='alle Spiele'!CF25),Punktsystem!$B$5,IF(OR(AND('alle Spiele'!$H25-'alle Spiele'!$J25&lt;0,'alle Spiele'!CE25-'alle Spiele'!CF25&lt;0),AND('alle Spiele'!$H25-'alle Spiele'!$J25&gt;0,'alle Spiele'!CE25-'alle Spiele'!CF25&gt;0),AND('alle Spiele'!$H25-'alle Spiele'!$J25=0,'alle Spiele'!CE25-'alle Spiele'!CF25=0)),Punktsystem!$B$6,0)))</f>
        <v>0</v>
      </c>
      <c r="CF25" s="222">
        <f>IF(CE25=Punktsystem!$B$6,IF(AND(Punktsystem!$D$9&lt;&gt;"",'alle Spiele'!$H25-'alle Spiele'!$J25='alle Spiele'!CE25-'alle Spiele'!CF25,'alle Spiele'!$H25&lt;&gt;'alle Spiele'!$J25),Punktsystem!$B$9,0)+IF(AND(Punktsystem!$D$11&lt;&gt;"",OR('alle Spiele'!$H25='alle Spiele'!CE25,'alle Spiele'!$J25='alle Spiele'!CF25)),Punktsystem!$B$11,0)+IF(AND(Punktsystem!$D$10&lt;&gt;"",'alle Spiele'!$H25='alle Spiele'!$J25,'alle Spiele'!CE25='alle Spiele'!CF25,ABS('alle Spiele'!$H25-'alle Spiele'!CE25)=1),Punktsystem!$B$10,0),0)</f>
        <v>0</v>
      </c>
      <c r="CG25" s="223">
        <f>IF(CE25=Punktsystem!$B$5,IF(AND(Punktsystem!$I$14&lt;&gt;"",'alle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H25" s="226">
        <f>IF(OR('alle Spiele'!CH25="",'alle Spiele'!CI25="",'alle Spiele'!$K25="x"),0,IF(AND('alle Spiele'!$H25='alle Spiele'!CH25,'alle Spiele'!$J25='alle Spiele'!CI25),Punktsystem!$B$5,IF(OR(AND('alle Spiele'!$H25-'alle Spiele'!$J25&lt;0,'alle Spiele'!CH25-'alle Spiele'!CI25&lt;0),AND('alle Spiele'!$H25-'alle Spiele'!$J25&gt;0,'alle Spiele'!CH25-'alle Spiele'!CI25&gt;0),AND('alle Spiele'!$H25-'alle Spiele'!$J25=0,'alle Spiele'!CH25-'alle Spiele'!CI25=0)),Punktsystem!$B$6,0)))</f>
        <v>0</v>
      </c>
      <c r="CI25" s="222">
        <f>IF(CH25=Punktsystem!$B$6,IF(AND(Punktsystem!$D$9&lt;&gt;"",'alle Spiele'!$H25-'alle Spiele'!$J25='alle Spiele'!CH25-'alle Spiele'!CI25,'alle Spiele'!$H25&lt;&gt;'alle Spiele'!$J25),Punktsystem!$B$9,0)+IF(AND(Punktsystem!$D$11&lt;&gt;"",OR('alle Spiele'!$H25='alle Spiele'!CH25,'alle Spiele'!$J25='alle Spiele'!CI25)),Punktsystem!$B$11,0)+IF(AND(Punktsystem!$D$10&lt;&gt;"",'alle Spiele'!$H25='alle Spiele'!$J25,'alle Spiele'!CH25='alle Spiele'!CI25,ABS('alle Spiele'!$H25-'alle Spiele'!CH25)=1),Punktsystem!$B$10,0),0)</f>
        <v>0</v>
      </c>
      <c r="CJ25" s="223">
        <f>IF(CH25=Punktsystem!$B$5,IF(AND(Punktsystem!$I$14&lt;&gt;"",'alle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K25" s="226">
        <f>IF(OR('alle Spiele'!CK25="",'alle Spiele'!CL25="",'alle Spiele'!$K25="x"),0,IF(AND('alle Spiele'!$H25='alle Spiele'!CK25,'alle Spiele'!$J25='alle Spiele'!CL25),Punktsystem!$B$5,IF(OR(AND('alle Spiele'!$H25-'alle Spiele'!$J25&lt;0,'alle Spiele'!CK25-'alle Spiele'!CL25&lt;0),AND('alle Spiele'!$H25-'alle Spiele'!$J25&gt;0,'alle Spiele'!CK25-'alle Spiele'!CL25&gt;0),AND('alle Spiele'!$H25-'alle Spiele'!$J25=0,'alle Spiele'!CK25-'alle Spiele'!CL25=0)),Punktsystem!$B$6,0)))</f>
        <v>0</v>
      </c>
      <c r="CL25" s="222">
        <f>IF(CK25=Punktsystem!$B$6,IF(AND(Punktsystem!$D$9&lt;&gt;"",'alle Spiele'!$H25-'alle Spiele'!$J25='alle Spiele'!CK25-'alle Spiele'!CL25,'alle Spiele'!$H25&lt;&gt;'alle Spiele'!$J25),Punktsystem!$B$9,0)+IF(AND(Punktsystem!$D$11&lt;&gt;"",OR('alle Spiele'!$H25='alle Spiele'!CK25,'alle Spiele'!$J25='alle Spiele'!CL25)),Punktsystem!$B$11,0)+IF(AND(Punktsystem!$D$10&lt;&gt;"",'alle Spiele'!$H25='alle Spiele'!$J25,'alle Spiele'!CK25='alle Spiele'!CL25,ABS('alle Spiele'!$H25-'alle Spiele'!CK25)=1),Punktsystem!$B$10,0),0)</f>
        <v>0</v>
      </c>
      <c r="CM25" s="223">
        <f>IF(CK25=Punktsystem!$B$5,IF(AND(Punktsystem!$I$14&lt;&gt;"",'alle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N25" s="226">
        <f>IF(OR('alle Spiele'!CN25="",'alle Spiele'!CO25="",'alle Spiele'!$K25="x"),0,IF(AND('alle Spiele'!$H25='alle Spiele'!CN25,'alle Spiele'!$J25='alle Spiele'!CO25),Punktsystem!$B$5,IF(OR(AND('alle Spiele'!$H25-'alle Spiele'!$J25&lt;0,'alle Spiele'!CN25-'alle Spiele'!CO25&lt;0),AND('alle Spiele'!$H25-'alle Spiele'!$J25&gt;0,'alle Spiele'!CN25-'alle Spiele'!CO25&gt;0),AND('alle Spiele'!$H25-'alle Spiele'!$J25=0,'alle Spiele'!CN25-'alle Spiele'!CO25=0)),Punktsystem!$B$6,0)))</f>
        <v>0</v>
      </c>
      <c r="CO25" s="222">
        <f>IF(CN25=Punktsystem!$B$6,IF(AND(Punktsystem!$D$9&lt;&gt;"",'alle Spiele'!$H25-'alle Spiele'!$J25='alle Spiele'!CN25-'alle Spiele'!CO25,'alle Spiele'!$H25&lt;&gt;'alle Spiele'!$J25),Punktsystem!$B$9,0)+IF(AND(Punktsystem!$D$11&lt;&gt;"",OR('alle Spiele'!$H25='alle Spiele'!CN25,'alle Spiele'!$J25='alle Spiele'!CO25)),Punktsystem!$B$11,0)+IF(AND(Punktsystem!$D$10&lt;&gt;"",'alle Spiele'!$H25='alle Spiele'!$J25,'alle Spiele'!CN25='alle Spiele'!CO25,ABS('alle Spiele'!$H25-'alle Spiele'!CN25)=1),Punktsystem!$B$10,0),0)</f>
        <v>0</v>
      </c>
      <c r="CP25" s="223">
        <f>IF(CN25=Punktsystem!$B$5,IF(AND(Punktsystem!$I$14&lt;&gt;"",'alle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Q25" s="226">
        <f>IF(OR('alle Spiele'!CQ25="",'alle Spiele'!CR25="",'alle Spiele'!$K25="x"),0,IF(AND('alle Spiele'!$H25='alle Spiele'!CQ25,'alle Spiele'!$J25='alle Spiele'!CR25),Punktsystem!$B$5,IF(OR(AND('alle Spiele'!$H25-'alle Spiele'!$J25&lt;0,'alle Spiele'!CQ25-'alle Spiele'!CR25&lt;0),AND('alle Spiele'!$H25-'alle Spiele'!$J25&gt;0,'alle Spiele'!CQ25-'alle Spiele'!CR25&gt;0),AND('alle Spiele'!$H25-'alle Spiele'!$J25=0,'alle Spiele'!CQ25-'alle Spiele'!CR25=0)),Punktsystem!$B$6,0)))</f>
        <v>0</v>
      </c>
      <c r="CR25" s="222">
        <f>IF(CQ25=Punktsystem!$B$6,IF(AND(Punktsystem!$D$9&lt;&gt;"",'alle Spiele'!$H25-'alle Spiele'!$J25='alle Spiele'!CQ25-'alle Spiele'!CR25,'alle Spiele'!$H25&lt;&gt;'alle Spiele'!$J25),Punktsystem!$B$9,0)+IF(AND(Punktsystem!$D$11&lt;&gt;"",OR('alle Spiele'!$H25='alle Spiele'!CQ25,'alle Spiele'!$J25='alle Spiele'!CR25)),Punktsystem!$B$11,0)+IF(AND(Punktsystem!$D$10&lt;&gt;"",'alle Spiele'!$H25='alle Spiele'!$J25,'alle Spiele'!CQ25='alle Spiele'!CR25,ABS('alle Spiele'!$H25-'alle Spiele'!CQ25)=1),Punktsystem!$B$10,0),0)</f>
        <v>0</v>
      </c>
      <c r="CS25" s="223">
        <f>IF(CQ25=Punktsystem!$B$5,IF(AND(Punktsystem!$I$14&lt;&gt;"",'alle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T25" s="226">
        <f>IF(OR('alle Spiele'!CT25="",'alle Spiele'!CU25="",'alle Spiele'!$K25="x"),0,IF(AND('alle Spiele'!$H25='alle Spiele'!CT25,'alle Spiele'!$J25='alle Spiele'!CU25),Punktsystem!$B$5,IF(OR(AND('alle Spiele'!$H25-'alle Spiele'!$J25&lt;0,'alle Spiele'!CT25-'alle Spiele'!CU25&lt;0),AND('alle Spiele'!$H25-'alle Spiele'!$J25&gt;0,'alle Spiele'!CT25-'alle Spiele'!CU25&gt;0),AND('alle Spiele'!$H25-'alle Spiele'!$J25=0,'alle Spiele'!CT25-'alle Spiele'!CU25=0)),Punktsystem!$B$6,0)))</f>
        <v>0</v>
      </c>
      <c r="CU25" s="222">
        <f>IF(CT25=Punktsystem!$B$6,IF(AND(Punktsystem!$D$9&lt;&gt;"",'alle Spiele'!$H25-'alle Spiele'!$J25='alle Spiele'!CT25-'alle Spiele'!CU25,'alle Spiele'!$H25&lt;&gt;'alle Spiele'!$J25),Punktsystem!$B$9,0)+IF(AND(Punktsystem!$D$11&lt;&gt;"",OR('alle Spiele'!$H25='alle Spiele'!CT25,'alle Spiele'!$J25='alle Spiele'!CU25)),Punktsystem!$B$11,0)+IF(AND(Punktsystem!$D$10&lt;&gt;"",'alle Spiele'!$H25='alle Spiele'!$J25,'alle Spiele'!CT25='alle Spiele'!CU25,ABS('alle Spiele'!$H25-'alle Spiele'!CT25)=1),Punktsystem!$B$10,0),0)</f>
        <v>0</v>
      </c>
      <c r="CV25" s="223">
        <f>IF(CT25=Punktsystem!$B$5,IF(AND(Punktsystem!$I$14&lt;&gt;"",'alle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W25" s="226">
        <f>IF(OR('alle Spiele'!CW25="",'alle Spiele'!CX25="",'alle Spiele'!$K25="x"),0,IF(AND('alle Spiele'!$H25='alle Spiele'!CW25,'alle Spiele'!$J25='alle Spiele'!CX25),Punktsystem!$B$5,IF(OR(AND('alle Spiele'!$H25-'alle Spiele'!$J25&lt;0,'alle Spiele'!CW25-'alle Spiele'!CX25&lt;0),AND('alle Spiele'!$H25-'alle Spiele'!$J25&gt;0,'alle Spiele'!CW25-'alle Spiele'!CX25&gt;0),AND('alle Spiele'!$H25-'alle Spiele'!$J25=0,'alle Spiele'!CW25-'alle Spiele'!CX25=0)),Punktsystem!$B$6,0)))</f>
        <v>0</v>
      </c>
      <c r="CX25" s="222">
        <f>IF(CW25=Punktsystem!$B$6,IF(AND(Punktsystem!$D$9&lt;&gt;"",'alle Spiele'!$H25-'alle Spiele'!$J25='alle Spiele'!CW25-'alle Spiele'!CX25,'alle Spiele'!$H25&lt;&gt;'alle Spiele'!$J25),Punktsystem!$B$9,0)+IF(AND(Punktsystem!$D$11&lt;&gt;"",OR('alle Spiele'!$H25='alle Spiele'!CW25,'alle Spiele'!$J25='alle Spiele'!CX25)),Punktsystem!$B$11,0)+IF(AND(Punktsystem!$D$10&lt;&gt;"",'alle Spiele'!$H25='alle Spiele'!$J25,'alle Spiele'!CW25='alle Spiele'!CX25,ABS('alle Spiele'!$H25-'alle Spiele'!CW25)=1),Punktsystem!$B$10,0),0)</f>
        <v>0</v>
      </c>
      <c r="CY25" s="223">
        <f>IF(CW25=Punktsystem!$B$5,IF(AND(Punktsystem!$I$14&lt;&gt;"",'alle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Z25" s="226">
        <f>IF(OR('alle Spiele'!CZ25="",'alle Spiele'!DA25="",'alle Spiele'!$K25="x"),0,IF(AND('alle Spiele'!$H25='alle Spiele'!CZ25,'alle Spiele'!$J25='alle Spiele'!DA25),Punktsystem!$B$5,IF(OR(AND('alle Spiele'!$H25-'alle Spiele'!$J25&lt;0,'alle Spiele'!CZ25-'alle Spiele'!DA25&lt;0),AND('alle Spiele'!$H25-'alle Spiele'!$J25&gt;0,'alle Spiele'!CZ25-'alle Spiele'!DA25&gt;0),AND('alle Spiele'!$H25-'alle Spiele'!$J25=0,'alle Spiele'!CZ25-'alle Spiele'!DA25=0)),Punktsystem!$B$6,0)))</f>
        <v>0</v>
      </c>
      <c r="DA25" s="222">
        <f>IF(CZ25=Punktsystem!$B$6,IF(AND(Punktsystem!$D$9&lt;&gt;"",'alle Spiele'!$H25-'alle Spiele'!$J25='alle Spiele'!CZ25-'alle Spiele'!DA25,'alle Spiele'!$H25&lt;&gt;'alle Spiele'!$J25),Punktsystem!$B$9,0)+IF(AND(Punktsystem!$D$11&lt;&gt;"",OR('alle Spiele'!$H25='alle Spiele'!CZ25,'alle Spiele'!$J25='alle Spiele'!DA25)),Punktsystem!$B$11,0)+IF(AND(Punktsystem!$D$10&lt;&gt;"",'alle Spiele'!$H25='alle Spiele'!$J25,'alle Spiele'!CZ25='alle Spiele'!DA25,ABS('alle Spiele'!$H25-'alle Spiele'!CZ25)=1),Punktsystem!$B$10,0),0)</f>
        <v>0</v>
      </c>
      <c r="DB25" s="223">
        <f>IF(CZ25=Punktsystem!$B$5,IF(AND(Punktsystem!$I$14&lt;&gt;"",'alle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C25" s="226">
        <f>IF(OR('alle Spiele'!DC25="",'alle Spiele'!DD25="",'alle Spiele'!$K25="x"),0,IF(AND('alle Spiele'!$H25='alle Spiele'!DC25,'alle Spiele'!$J25='alle Spiele'!DD25),Punktsystem!$B$5,IF(OR(AND('alle Spiele'!$H25-'alle Spiele'!$J25&lt;0,'alle Spiele'!DC25-'alle Spiele'!DD25&lt;0),AND('alle Spiele'!$H25-'alle Spiele'!$J25&gt;0,'alle Spiele'!DC25-'alle Spiele'!DD25&gt;0),AND('alle Spiele'!$H25-'alle Spiele'!$J25=0,'alle Spiele'!DC25-'alle Spiele'!DD25=0)),Punktsystem!$B$6,0)))</f>
        <v>0</v>
      </c>
      <c r="DD25" s="222">
        <f>IF(DC25=Punktsystem!$B$6,IF(AND(Punktsystem!$D$9&lt;&gt;"",'alle Spiele'!$H25-'alle Spiele'!$J25='alle Spiele'!DC25-'alle Spiele'!DD25,'alle Spiele'!$H25&lt;&gt;'alle Spiele'!$J25),Punktsystem!$B$9,0)+IF(AND(Punktsystem!$D$11&lt;&gt;"",OR('alle Spiele'!$H25='alle Spiele'!DC25,'alle Spiele'!$J25='alle Spiele'!DD25)),Punktsystem!$B$11,0)+IF(AND(Punktsystem!$D$10&lt;&gt;"",'alle Spiele'!$H25='alle Spiele'!$J25,'alle Spiele'!DC25='alle Spiele'!DD25,ABS('alle Spiele'!$H25-'alle Spiele'!DC25)=1),Punktsystem!$B$10,0),0)</f>
        <v>0</v>
      </c>
      <c r="DE25" s="223">
        <f>IF(DC25=Punktsystem!$B$5,IF(AND(Punktsystem!$I$14&lt;&gt;"",'alle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F25" s="226">
        <f>IF(OR('alle Spiele'!DF25="",'alle Spiele'!DG25="",'alle Spiele'!$K25="x"),0,IF(AND('alle Spiele'!$H25='alle Spiele'!DF25,'alle Spiele'!$J25='alle Spiele'!DG25),Punktsystem!$B$5,IF(OR(AND('alle Spiele'!$H25-'alle Spiele'!$J25&lt;0,'alle Spiele'!DF25-'alle Spiele'!DG25&lt;0),AND('alle Spiele'!$H25-'alle Spiele'!$J25&gt;0,'alle Spiele'!DF25-'alle Spiele'!DG25&gt;0),AND('alle Spiele'!$H25-'alle Spiele'!$J25=0,'alle Spiele'!DF25-'alle Spiele'!DG25=0)),Punktsystem!$B$6,0)))</f>
        <v>0</v>
      </c>
      <c r="DG25" s="222">
        <f>IF(DF25=Punktsystem!$B$6,IF(AND(Punktsystem!$D$9&lt;&gt;"",'alle Spiele'!$H25-'alle Spiele'!$J25='alle Spiele'!DF25-'alle Spiele'!DG25,'alle Spiele'!$H25&lt;&gt;'alle Spiele'!$J25),Punktsystem!$B$9,0)+IF(AND(Punktsystem!$D$11&lt;&gt;"",OR('alle Spiele'!$H25='alle Spiele'!DF25,'alle Spiele'!$J25='alle Spiele'!DG25)),Punktsystem!$B$11,0)+IF(AND(Punktsystem!$D$10&lt;&gt;"",'alle Spiele'!$H25='alle Spiele'!$J25,'alle Spiele'!DF25='alle Spiele'!DG25,ABS('alle Spiele'!$H25-'alle Spiele'!DF25)=1),Punktsystem!$B$10,0),0)</f>
        <v>0</v>
      </c>
      <c r="DH25" s="223">
        <f>IF(DF25=Punktsystem!$B$5,IF(AND(Punktsystem!$I$14&lt;&gt;"",'alle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I25" s="226">
        <f>IF(OR('alle Spiele'!DI25="",'alle Spiele'!DJ25="",'alle Spiele'!$K25="x"),0,IF(AND('alle Spiele'!$H25='alle Spiele'!DI25,'alle Spiele'!$J25='alle Spiele'!DJ25),Punktsystem!$B$5,IF(OR(AND('alle Spiele'!$H25-'alle Spiele'!$J25&lt;0,'alle Spiele'!DI25-'alle Spiele'!DJ25&lt;0),AND('alle Spiele'!$H25-'alle Spiele'!$J25&gt;0,'alle Spiele'!DI25-'alle Spiele'!DJ25&gt;0),AND('alle Spiele'!$H25-'alle Spiele'!$J25=0,'alle Spiele'!DI25-'alle Spiele'!DJ25=0)),Punktsystem!$B$6,0)))</f>
        <v>0</v>
      </c>
      <c r="DJ25" s="222">
        <f>IF(DI25=Punktsystem!$B$6,IF(AND(Punktsystem!$D$9&lt;&gt;"",'alle Spiele'!$H25-'alle Spiele'!$J25='alle Spiele'!DI25-'alle Spiele'!DJ25,'alle Spiele'!$H25&lt;&gt;'alle Spiele'!$J25),Punktsystem!$B$9,0)+IF(AND(Punktsystem!$D$11&lt;&gt;"",OR('alle Spiele'!$H25='alle Spiele'!DI25,'alle Spiele'!$J25='alle Spiele'!DJ25)),Punktsystem!$B$11,0)+IF(AND(Punktsystem!$D$10&lt;&gt;"",'alle Spiele'!$H25='alle Spiele'!$J25,'alle Spiele'!DI25='alle Spiele'!DJ25,ABS('alle Spiele'!$H25-'alle Spiele'!DI25)=1),Punktsystem!$B$10,0),0)</f>
        <v>0</v>
      </c>
      <c r="DK25" s="223">
        <f>IF(DI25=Punktsystem!$B$5,IF(AND(Punktsystem!$I$14&lt;&gt;"",'alle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L25" s="226">
        <f>IF(OR('alle Spiele'!DL25="",'alle Spiele'!DM25="",'alle Spiele'!$K25="x"),0,IF(AND('alle Spiele'!$H25='alle Spiele'!DL25,'alle Spiele'!$J25='alle Spiele'!DM25),Punktsystem!$B$5,IF(OR(AND('alle Spiele'!$H25-'alle Spiele'!$J25&lt;0,'alle Spiele'!DL25-'alle Spiele'!DM25&lt;0),AND('alle Spiele'!$H25-'alle Spiele'!$J25&gt;0,'alle Spiele'!DL25-'alle Spiele'!DM25&gt;0),AND('alle Spiele'!$H25-'alle Spiele'!$J25=0,'alle Spiele'!DL25-'alle Spiele'!DM25=0)),Punktsystem!$B$6,0)))</f>
        <v>0</v>
      </c>
      <c r="DM25" s="222">
        <f>IF(DL25=Punktsystem!$B$6,IF(AND(Punktsystem!$D$9&lt;&gt;"",'alle Spiele'!$H25-'alle Spiele'!$J25='alle Spiele'!DL25-'alle Spiele'!DM25,'alle Spiele'!$H25&lt;&gt;'alle Spiele'!$J25),Punktsystem!$B$9,0)+IF(AND(Punktsystem!$D$11&lt;&gt;"",OR('alle Spiele'!$H25='alle Spiele'!DL25,'alle Spiele'!$J25='alle Spiele'!DM25)),Punktsystem!$B$11,0)+IF(AND(Punktsystem!$D$10&lt;&gt;"",'alle Spiele'!$H25='alle Spiele'!$J25,'alle Spiele'!DL25='alle Spiele'!DM25,ABS('alle Spiele'!$H25-'alle Spiele'!DL25)=1),Punktsystem!$B$10,0),0)</f>
        <v>0</v>
      </c>
      <c r="DN25" s="223">
        <f>IF(DL25=Punktsystem!$B$5,IF(AND(Punktsystem!$I$14&lt;&gt;"",'alle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O25" s="226">
        <f>IF(OR('alle Spiele'!DO25="",'alle Spiele'!DP25="",'alle Spiele'!$K25="x"),0,IF(AND('alle Spiele'!$H25='alle Spiele'!DO25,'alle Spiele'!$J25='alle Spiele'!DP25),Punktsystem!$B$5,IF(OR(AND('alle Spiele'!$H25-'alle Spiele'!$J25&lt;0,'alle Spiele'!DO25-'alle Spiele'!DP25&lt;0),AND('alle Spiele'!$H25-'alle Spiele'!$J25&gt;0,'alle Spiele'!DO25-'alle Spiele'!DP25&gt;0),AND('alle Spiele'!$H25-'alle Spiele'!$J25=0,'alle Spiele'!DO25-'alle Spiele'!DP25=0)),Punktsystem!$B$6,0)))</f>
        <v>0</v>
      </c>
      <c r="DP25" s="222">
        <f>IF(DO25=Punktsystem!$B$6,IF(AND(Punktsystem!$D$9&lt;&gt;"",'alle Spiele'!$H25-'alle Spiele'!$J25='alle Spiele'!DO25-'alle Spiele'!DP25,'alle Spiele'!$H25&lt;&gt;'alle Spiele'!$J25),Punktsystem!$B$9,0)+IF(AND(Punktsystem!$D$11&lt;&gt;"",OR('alle Spiele'!$H25='alle Spiele'!DO25,'alle Spiele'!$J25='alle Spiele'!DP25)),Punktsystem!$B$11,0)+IF(AND(Punktsystem!$D$10&lt;&gt;"",'alle Spiele'!$H25='alle Spiele'!$J25,'alle Spiele'!DO25='alle Spiele'!DP25,ABS('alle Spiele'!$H25-'alle Spiele'!DO25)=1),Punktsystem!$B$10,0),0)</f>
        <v>0</v>
      </c>
      <c r="DQ25" s="223">
        <f>IF(DO25=Punktsystem!$B$5,IF(AND(Punktsystem!$I$14&lt;&gt;"",'alle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R25" s="226">
        <f>IF(OR('alle Spiele'!DR25="",'alle Spiele'!DS25="",'alle Spiele'!$K25="x"),0,IF(AND('alle Spiele'!$H25='alle Spiele'!DR25,'alle Spiele'!$J25='alle Spiele'!DS25),Punktsystem!$B$5,IF(OR(AND('alle Spiele'!$H25-'alle Spiele'!$J25&lt;0,'alle Spiele'!DR25-'alle Spiele'!DS25&lt;0),AND('alle Spiele'!$H25-'alle Spiele'!$J25&gt;0,'alle Spiele'!DR25-'alle Spiele'!DS25&gt;0),AND('alle Spiele'!$H25-'alle Spiele'!$J25=0,'alle Spiele'!DR25-'alle Spiele'!DS25=0)),Punktsystem!$B$6,0)))</f>
        <v>0</v>
      </c>
      <c r="DS25" s="222">
        <f>IF(DR25=Punktsystem!$B$6,IF(AND(Punktsystem!$D$9&lt;&gt;"",'alle Spiele'!$H25-'alle Spiele'!$J25='alle Spiele'!DR25-'alle Spiele'!DS25,'alle Spiele'!$H25&lt;&gt;'alle Spiele'!$J25),Punktsystem!$B$9,0)+IF(AND(Punktsystem!$D$11&lt;&gt;"",OR('alle Spiele'!$H25='alle Spiele'!DR25,'alle Spiele'!$J25='alle Spiele'!DS25)),Punktsystem!$B$11,0)+IF(AND(Punktsystem!$D$10&lt;&gt;"",'alle Spiele'!$H25='alle Spiele'!$J25,'alle Spiele'!DR25='alle Spiele'!DS25,ABS('alle Spiele'!$H25-'alle Spiele'!DR25)=1),Punktsystem!$B$10,0),0)</f>
        <v>0</v>
      </c>
      <c r="DT25" s="223">
        <f>IF(DR25=Punktsystem!$B$5,IF(AND(Punktsystem!$I$14&lt;&gt;"",'alle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U25" s="226">
        <f>IF(OR('alle Spiele'!DU25="",'alle Spiele'!DV25="",'alle Spiele'!$K25="x"),0,IF(AND('alle Spiele'!$H25='alle Spiele'!DU25,'alle Spiele'!$J25='alle Spiele'!DV25),Punktsystem!$B$5,IF(OR(AND('alle Spiele'!$H25-'alle Spiele'!$J25&lt;0,'alle Spiele'!DU25-'alle Spiele'!DV25&lt;0),AND('alle Spiele'!$H25-'alle Spiele'!$J25&gt;0,'alle Spiele'!DU25-'alle Spiele'!DV25&gt;0),AND('alle Spiele'!$H25-'alle Spiele'!$J25=0,'alle Spiele'!DU25-'alle Spiele'!DV25=0)),Punktsystem!$B$6,0)))</f>
        <v>0</v>
      </c>
      <c r="DV25" s="222">
        <f>IF(DU25=Punktsystem!$B$6,IF(AND(Punktsystem!$D$9&lt;&gt;"",'alle Spiele'!$H25-'alle Spiele'!$J25='alle Spiele'!DU25-'alle Spiele'!DV25,'alle Spiele'!$H25&lt;&gt;'alle Spiele'!$J25),Punktsystem!$B$9,0)+IF(AND(Punktsystem!$D$11&lt;&gt;"",OR('alle Spiele'!$H25='alle Spiele'!DU25,'alle Spiele'!$J25='alle Spiele'!DV25)),Punktsystem!$B$11,0)+IF(AND(Punktsystem!$D$10&lt;&gt;"",'alle Spiele'!$H25='alle Spiele'!$J25,'alle Spiele'!DU25='alle Spiele'!DV25,ABS('alle Spiele'!$H25-'alle Spiele'!DU25)=1),Punktsystem!$B$10,0),0)</f>
        <v>0</v>
      </c>
      <c r="DW25" s="223">
        <f>IF(DU25=Punktsystem!$B$5,IF(AND(Punktsystem!$I$14&lt;&gt;"",'alle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X25" s="226">
        <f>IF(OR('alle Spiele'!DX25="",'alle Spiele'!DY25="",'alle Spiele'!$K25="x"),0,IF(AND('alle Spiele'!$H25='alle Spiele'!DX25,'alle Spiele'!$J25='alle Spiele'!DY25),Punktsystem!$B$5,IF(OR(AND('alle Spiele'!$H25-'alle Spiele'!$J25&lt;0,'alle Spiele'!DX25-'alle Spiele'!DY25&lt;0),AND('alle Spiele'!$H25-'alle Spiele'!$J25&gt;0,'alle Spiele'!DX25-'alle Spiele'!DY25&gt;0),AND('alle Spiele'!$H25-'alle Spiele'!$J25=0,'alle Spiele'!DX25-'alle Spiele'!DY25=0)),Punktsystem!$B$6,0)))</f>
        <v>0</v>
      </c>
      <c r="DY25" s="222">
        <f>IF(DX25=Punktsystem!$B$6,IF(AND(Punktsystem!$D$9&lt;&gt;"",'alle Spiele'!$H25-'alle Spiele'!$J25='alle Spiele'!DX25-'alle Spiele'!DY25,'alle Spiele'!$H25&lt;&gt;'alle Spiele'!$J25),Punktsystem!$B$9,0)+IF(AND(Punktsystem!$D$11&lt;&gt;"",OR('alle Spiele'!$H25='alle Spiele'!DX25,'alle Spiele'!$J25='alle Spiele'!DY25)),Punktsystem!$B$11,0)+IF(AND(Punktsystem!$D$10&lt;&gt;"",'alle Spiele'!$H25='alle Spiele'!$J25,'alle Spiele'!DX25='alle Spiele'!DY25,ABS('alle Spiele'!$H25-'alle Spiele'!DX25)=1),Punktsystem!$B$10,0),0)</f>
        <v>0</v>
      </c>
      <c r="DZ25" s="223">
        <f>IF(DX25=Punktsystem!$B$5,IF(AND(Punktsystem!$I$14&lt;&gt;"",'alle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A25" s="226">
        <f>IF(OR('alle Spiele'!EA25="",'alle Spiele'!EB25="",'alle Spiele'!$K25="x"),0,IF(AND('alle Spiele'!$H25='alle Spiele'!EA25,'alle Spiele'!$J25='alle Spiele'!EB25),Punktsystem!$B$5,IF(OR(AND('alle Spiele'!$H25-'alle Spiele'!$J25&lt;0,'alle Spiele'!EA25-'alle Spiele'!EB25&lt;0),AND('alle Spiele'!$H25-'alle Spiele'!$J25&gt;0,'alle Spiele'!EA25-'alle Spiele'!EB25&gt;0),AND('alle Spiele'!$H25-'alle Spiele'!$J25=0,'alle Spiele'!EA25-'alle Spiele'!EB25=0)),Punktsystem!$B$6,0)))</f>
        <v>0</v>
      </c>
      <c r="EB25" s="222">
        <f>IF(EA25=Punktsystem!$B$6,IF(AND(Punktsystem!$D$9&lt;&gt;"",'alle Spiele'!$H25-'alle Spiele'!$J25='alle Spiele'!EA25-'alle Spiele'!EB25,'alle Spiele'!$H25&lt;&gt;'alle Spiele'!$J25),Punktsystem!$B$9,0)+IF(AND(Punktsystem!$D$11&lt;&gt;"",OR('alle Spiele'!$H25='alle Spiele'!EA25,'alle Spiele'!$J25='alle Spiele'!EB25)),Punktsystem!$B$11,0)+IF(AND(Punktsystem!$D$10&lt;&gt;"",'alle Spiele'!$H25='alle Spiele'!$J25,'alle Spiele'!EA25='alle Spiele'!EB25,ABS('alle Spiele'!$H25-'alle Spiele'!EA25)=1),Punktsystem!$B$10,0),0)</f>
        <v>0</v>
      </c>
      <c r="EC25" s="223">
        <f>IF(EA25=Punktsystem!$B$5,IF(AND(Punktsystem!$I$14&lt;&gt;"",'alle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D25" s="226">
        <f>IF(OR('alle Spiele'!ED25="",'alle Spiele'!EE25="",'alle Spiele'!$K25="x"),0,IF(AND('alle Spiele'!$H25='alle Spiele'!ED25,'alle Spiele'!$J25='alle Spiele'!EE25),Punktsystem!$B$5,IF(OR(AND('alle Spiele'!$H25-'alle Spiele'!$J25&lt;0,'alle Spiele'!ED25-'alle Spiele'!EE25&lt;0),AND('alle Spiele'!$H25-'alle Spiele'!$J25&gt;0,'alle Spiele'!ED25-'alle Spiele'!EE25&gt;0),AND('alle Spiele'!$H25-'alle Spiele'!$J25=0,'alle Spiele'!ED25-'alle Spiele'!EE25=0)),Punktsystem!$B$6,0)))</f>
        <v>0</v>
      </c>
      <c r="EE25" s="222">
        <f>IF(ED25=Punktsystem!$B$6,IF(AND(Punktsystem!$D$9&lt;&gt;"",'alle Spiele'!$H25-'alle Spiele'!$J25='alle Spiele'!ED25-'alle Spiele'!EE25,'alle Spiele'!$H25&lt;&gt;'alle Spiele'!$J25),Punktsystem!$B$9,0)+IF(AND(Punktsystem!$D$11&lt;&gt;"",OR('alle Spiele'!$H25='alle Spiele'!ED25,'alle Spiele'!$J25='alle Spiele'!EE25)),Punktsystem!$B$11,0)+IF(AND(Punktsystem!$D$10&lt;&gt;"",'alle Spiele'!$H25='alle Spiele'!$J25,'alle Spiele'!ED25='alle Spiele'!EE25,ABS('alle Spiele'!$H25-'alle Spiele'!ED25)=1),Punktsystem!$B$10,0),0)</f>
        <v>0</v>
      </c>
      <c r="EF25" s="223">
        <f>IF(ED25=Punktsystem!$B$5,IF(AND(Punktsystem!$I$14&lt;&gt;"",'alle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G25" s="226">
        <f>IF(OR('alle Spiele'!EG25="",'alle Spiele'!EH25="",'alle Spiele'!$K25="x"),0,IF(AND('alle Spiele'!$H25='alle Spiele'!EG25,'alle Spiele'!$J25='alle Spiele'!EH25),Punktsystem!$B$5,IF(OR(AND('alle Spiele'!$H25-'alle Spiele'!$J25&lt;0,'alle Spiele'!EG25-'alle Spiele'!EH25&lt;0),AND('alle Spiele'!$H25-'alle Spiele'!$J25&gt;0,'alle Spiele'!EG25-'alle Spiele'!EH25&gt;0),AND('alle Spiele'!$H25-'alle Spiele'!$J25=0,'alle Spiele'!EG25-'alle Spiele'!EH25=0)),Punktsystem!$B$6,0)))</f>
        <v>0</v>
      </c>
      <c r="EH25" s="222">
        <f>IF(EG25=Punktsystem!$B$6,IF(AND(Punktsystem!$D$9&lt;&gt;"",'alle Spiele'!$H25-'alle Spiele'!$J25='alle Spiele'!EG25-'alle Spiele'!EH25,'alle Spiele'!$H25&lt;&gt;'alle Spiele'!$J25),Punktsystem!$B$9,0)+IF(AND(Punktsystem!$D$11&lt;&gt;"",OR('alle Spiele'!$H25='alle Spiele'!EG25,'alle Spiele'!$J25='alle Spiele'!EH25)),Punktsystem!$B$11,0)+IF(AND(Punktsystem!$D$10&lt;&gt;"",'alle Spiele'!$H25='alle Spiele'!$J25,'alle Spiele'!EG25='alle Spiele'!EH25,ABS('alle Spiele'!$H25-'alle Spiele'!EG25)=1),Punktsystem!$B$10,0),0)</f>
        <v>0</v>
      </c>
      <c r="EI25" s="223">
        <f>IF(EG25=Punktsystem!$B$5,IF(AND(Punktsystem!$I$14&lt;&gt;"",'alle Spiele'!$H25+'alle Spiele'!$J25&gt;Punktsystem!$D$14),('alle Spiele'!$H25+'alle Spiele'!$J25-Punktsystem!$D$14)*Punktsystem!$F$14,0)+IF(AND(Punktsystem!$I$15&lt;&gt;"",ABS('alle Spiele'!$H25-'alle Spiele'!$J25)&gt;Punktsystem!$D$15),(ABS('alle Spiele'!$H25-'alle Spiele'!$J25)-Punktsystem!$D$15)*Punktsystem!$F$15,0),0)</f>
        <v>0</v>
      </c>
    </row>
    <row r="26" spans="1:139">
      <c r="A26"/>
      <c r="B26"/>
      <c r="C26"/>
      <c r="D26"/>
      <c r="E26"/>
      <c r="F26"/>
      <c r="G26"/>
      <c r="H26"/>
      <c r="J26"/>
      <c r="K26"/>
      <c r="L26"/>
      <c r="M26"/>
      <c r="N26"/>
      <c r="O26"/>
      <c r="P26"/>
      <c r="Q26"/>
      <c r="T26" s="226">
        <f>IF(OR('alle Spiele'!T26="",'alle Spiele'!U26="",'alle Spiele'!$K26="x"),0,IF(AND('alle Spiele'!$H26='alle Spiele'!T26,'alle Spiele'!$J26='alle Spiele'!U26),Punktsystem!$B$5,IF(OR(AND('alle Spiele'!$H26-'alle Spiele'!$J26&lt;0,'alle Spiele'!T26-'alle Spiele'!U26&lt;0),AND('alle Spiele'!$H26-'alle Spiele'!$J26&gt;0,'alle Spiele'!T26-'alle Spiele'!U26&gt;0),AND('alle Spiele'!$H26-'alle Spiele'!$J26=0,'alle Spiele'!T26-'alle Spiele'!U26=0)),Punktsystem!$B$6,0)))</f>
        <v>3</v>
      </c>
      <c r="U26" s="222">
        <f>IF(T26=Punktsystem!$B$6,IF(AND(Punktsystem!$D$9&lt;&gt;"",'alle Spiele'!$H26-'alle Spiele'!$J26='alle Spiele'!T26-'alle Spiele'!U26,'alle Spiele'!$H26&lt;&gt;'alle Spiele'!$J26),Punktsystem!$B$9,0)+IF(AND(Punktsystem!$D$11&lt;&gt;"",OR('alle Spiele'!$H26='alle Spiele'!T26,'alle Spiele'!$J26='alle Spiele'!U26)),Punktsystem!$B$11,0)+IF(AND(Punktsystem!$D$10&lt;&gt;"",'alle Spiele'!$H26='alle Spiele'!$J26,'alle Spiele'!T26='alle Spiele'!U26,ABS('alle Spiele'!$H26-'alle Spiele'!T26)=1),Punktsystem!$B$10,0),0)</f>
        <v>0</v>
      </c>
      <c r="V26" s="223">
        <f>IF(T26=Punktsystem!$B$5,IF(AND(Punktsystem!$I$14&lt;&gt;"",'alle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W26" s="226">
        <f>IF(OR('alle Spiele'!W26="",'alle Spiele'!X26="",'alle Spiele'!$K26="x"),0,IF(AND('alle Spiele'!$H26='alle Spiele'!W26,'alle Spiele'!$J26='alle Spiele'!X26),Punktsystem!$B$5,IF(OR(AND('alle Spiele'!$H26-'alle Spiele'!$J26&lt;0,'alle Spiele'!W26-'alle Spiele'!X26&lt;0),AND('alle Spiele'!$H26-'alle Spiele'!$J26&gt;0,'alle Spiele'!W26-'alle Spiele'!X26&gt;0),AND('alle Spiele'!$H26-'alle Spiele'!$J26=0,'alle Spiele'!W26-'alle Spiele'!X26=0)),Punktsystem!$B$6,0)))</f>
        <v>0</v>
      </c>
      <c r="X26" s="222">
        <f>IF(W26=Punktsystem!$B$6,IF(AND(Punktsystem!$D$9&lt;&gt;"",'alle Spiele'!$H26-'alle Spiele'!$J26='alle Spiele'!W26-'alle Spiele'!X26,'alle Spiele'!$H26&lt;&gt;'alle Spiele'!$J26),Punktsystem!$B$9,0)+IF(AND(Punktsystem!$D$11&lt;&gt;"",OR('alle Spiele'!$H26='alle Spiele'!W26,'alle Spiele'!$J26='alle Spiele'!X26)),Punktsystem!$B$11,0)+IF(AND(Punktsystem!$D$10&lt;&gt;"",'alle Spiele'!$H26='alle Spiele'!$J26,'alle Spiele'!W26='alle Spiele'!X26,ABS('alle Spiele'!$H26-'alle Spiele'!W26)=1),Punktsystem!$B$10,0),0)</f>
        <v>0</v>
      </c>
      <c r="Y26" s="223">
        <f>IF(W26=Punktsystem!$B$5,IF(AND(Punktsystem!$I$14&lt;&gt;"",'alle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Z26" s="226">
        <f>IF(OR('alle Spiele'!Z26="",'alle Spiele'!AA26="",'alle Spiele'!$K26="x"),0,IF(AND('alle Spiele'!$H26='alle Spiele'!Z26,'alle Spiele'!$J26='alle Spiele'!AA26),Punktsystem!$B$5,IF(OR(AND('alle Spiele'!$H26-'alle Spiele'!$J26&lt;0,'alle Spiele'!Z26-'alle Spiele'!AA26&lt;0),AND('alle Spiele'!$H26-'alle Spiele'!$J26&gt;0,'alle Spiele'!Z26-'alle Spiele'!AA26&gt;0),AND('alle Spiele'!$H26-'alle Spiele'!$J26=0,'alle Spiele'!Z26-'alle Spiele'!AA26=0)),Punktsystem!$B$6,0)))</f>
        <v>0</v>
      </c>
      <c r="AA26" s="222">
        <f>IF(Z26=Punktsystem!$B$6,IF(AND(Punktsystem!$D$9&lt;&gt;"",'alle Spiele'!$H26-'alle Spiele'!$J26='alle Spiele'!Z26-'alle Spiele'!AA26,'alle Spiele'!$H26&lt;&gt;'alle Spiele'!$J26),Punktsystem!$B$9,0)+IF(AND(Punktsystem!$D$11&lt;&gt;"",OR('alle Spiele'!$H26='alle Spiele'!Z26,'alle Spiele'!$J26='alle Spiele'!AA26)),Punktsystem!$B$11,0)+IF(AND(Punktsystem!$D$10&lt;&gt;"",'alle Spiele'!$H26='alle Spiele'!$J26,'alle Spiele'!Z26='alle Spiele'!AA26,ABS('alle Spiele'!$H26-'alle Spiele'!Z26)=1),Punktsystem!$B$10,0),0)</f>
        <v>0</v>
      </c>
      <c r="AB26" s="223">
        <f>IF(Z26=Punktsystem!$B$5,IF(AND(Punktsystem!$I$14&lt;&gt;"",'alle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C26" s="226">
        <f>IF(OR('alle Spiele'!AC26="",'alle Spiele'!AD26="",'alle Spiele'!$K26="x"),0,IF(AND('alle Spiele'!$H26='alle Spiele'!AC26,'alle Spiele'!$J26='alle Spiele'!AD26),Punktsystem!$B$5,IF(OR(AND('alle Spiele'!$H26-'alle Spiele'!$J26&lt;0,'alle Spiele'!AC26-'alle Spiele'!AD26&lt;0),AND('alle Spiele'!$H26-'alle Spiele'!$J26&gt;0,'alle Spiele'!AC26-'alle Spiele'!AD26&gt;0),AND('alle Spiele'!$H26-'alle Spiele'!$J26=0,'alle Spiele'!AC26-'alle Spiele'!AD26=0)),Punktsystem!$B$6,0)))</f>
        <v>0</v>
      </c>
      <c r="AD26" s="222">
        <f>IF(AC26=Punktsystem!$B$6,IF(AND(Punktsystem!$D$9&lt;&gt;"",'alle Spiele'!$H26-'alle Spiele'!$J26='alle Spiele'!AC26-'alle Spiele'!AD26,'alle Spiele'!$H26&lt;&gt;'alle Spiele'!$J26),Punktsystem!$B$9,0)+IF(AND(Punktsystem!$D$11&lt;&gt;"",OR('alle Spiele'!$H26='alle Spiele'!AC26,'alle Spiele'!$J26='alle Spiele'!AD26)),Punktsystem!$B$11,0)+IF(AND(Punktsystem!$D$10&lt;&gt;"",'alle Spiele'!$H26='alle Spiele'!$J26,'alle Spiele'!AC26='alle Spiele'!AD26,ABS('alle Spiele'!$H26-'alle Spiele'!AC26)=1),Punktsystem!$B$10,0),0)</f>
        <v>0</v>
      </c>
      <c r="AE26" s="223">
        <f>IF(AC26=Punktsystem!$B$5,IF(AND(Punktsystem!$I$14&lt;&gt;"",'alle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F26" s="226">
        <f>IF(OR('alle Spiele'!AF26="",'alle Spiele'!AG26="",'alle Spiele'!$K26="x"),0,IF(AND('alle Spiele'!$H26='alle Spiele'!AF26,'alle Spiele'!$J26='alle Spiele'!AG26),Punktsystem!$B$5,IF(OR(AND('alle Spiele'!$H26-'alle Spiele'!$J26&lt;0,'alle Spiele'!AF26-'alle Spiele'!AG26&lt;0),AND('alle Spiele'!$H26-'alle Spiele'!$J26&gt;0,'alle Spiele'!AF26-'alle Spiele'!AG26&gt;0),AND('alle Spiele'!$H26-'alle Spiele'!$J26=0,'alle Spiele'!AF26-'alle Spiele'!AG26=0)),Punktsystem!$B$6,0)))</f>
        <v>0</v>
      </c>
      <c r="AG26" s="222">
        <f>IF(AF26=Punktsystem!$B$6,IF(AND(Punktsystem!$D$9&lt;&gt;"",'alle Spiele'!$H26-'alle Spiele'!$J26='alle Spiele'!AF26-'alle Spiele'!AG26,'alle Spiele'!$H26&lt;&gt;'alle Spiele'!$J26),Punktsystem!$B$9,0)+IF(AND(Punktsystem!$D$11&lt;&gt;"",OR('alle Spiele'!$H26='alle Spiele'!AF26,'alle Spiele'!$J26='alle Spiele'!AG26)),Punktsystem!$B$11,0)+IF(AND(Punktsystem!$D$10&lt;&gt;"",'alle Spiele'!$H26='alle Spiele'!$J26,'alle Spiele'!AF26='alle Spiele'!AG26,ABS('alle Spiele'!$H26-'alle Spiele'!AF26)=1),Punktsystem!$B$10,0),0)</f>
        <v>0</v>
      </c>
      <c r="AH26" s="223">
        <f>IF(AF26=Punktsystem!$B$5,IF(AND(Punktsystem!$I$14&lt;&gt;"",'alle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I26" s="226">
        <f>IF(OR('alle Spiele'!AI26="",'alle Spiele'!AJ26="",'alle Spiele'!$K26="x"),0,IF(AND('alle Spiele'!$H26='alle Spiele'!AI26,'alle Spiele'!$J26='alle Spiele'!AJ26),Punktsystem!$B$5,IF(OR(AND('alle Spiele'!$H26-'alle Spiele'!$J26&lt;0,'alle Spiele'!AI26-'alle Spiele'!AJ26&lt;0),AND('alle Spiele'!$H26-'alle Spiele'!$J26&gt;0,'alle Spiele'!AI26-'alle Spiele'!AJ26&gt;0),AND('alle Spiele'!$H26-'alle Spiele'!$J26=0,'alle Spiele'!AI26-'alle Spiele'!AJ26=0)),Punktsystem!$B$6,0)))</f>
        <v>0</v>
      </c>
      <c r="AJ26" s="222">
        <f>IF(AI26=Punktsystem!$B$6,IF(AND(Punktsystem!$D$9&lt;&gt;"",'alle Spiele'!$H26-'alle Spiele'!$J26='alle Spiele'!AI26-'alle Spiele'!AJ26,'alle Spiele'!$H26&lt;&gt;'alle Spiele'!$J26),Punktsystem!$B$9,0)+IF(AND(Punktsystem!$D$11&lt;&gt;"",OR('alle Spiele'!$H26='alle Spiele'!AI26,'alle Spiele'!$J26='alle Spiele'!AJ26)),Punktsystem!$B$11,0)+IF(AND(Punktsystem!$D$10&lt;&gt;"",'alle Spiele'!$H26='alle Spiele'!$J26,'alle Spiele'!AI26='alle Spiele'!AJ26,ABS('alle Spiele'!$H26-'alle Spiele'!AI26)=1),Punktsystem!$B$10,0),0)</f>
        <v>0</v>
      </c>
      <c r="AK26" s="223">
        <f>IF(AI26=Punktsystem!$B$5,IF(AND(Punktsystem!$I$14&lt;&gt;"",'alle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L26" s="226">
        <f>IF(OR('alle Spiele'!AL26="",'alle Spiele'!AM26="",'alle Spiele'!$K26="x"),0,IF(AND('alle Spiele'!$H26='alle Spiele'!AL26,'alle Spiele'!$J26='alle Spiele'!AM26),Punktsystem!$B$5,IF(OR(AND('alle Spiele'!$H26-'alle Spiele'!$J26&lt;0,'alle Spiele'!AL26-'alle Spiele'!AM26&lt;0),AND('alle Spiele'!$H26-'alle Spiele'!$J26&gt;0,'alle Spiele'!AL26-'alle Spiele'!AM26&gt;0),AND('alle Spiele'!$H26-'alle Spiele'!$J26=0,'alle Spiele'!AL26-'alle Spiele'!AM26=0)),Punktsystem!$B$6,0)))</f>
        <v>0</v>
      </c>
      <c r="AM26" s="222">
        <f>IF(AL26=Punktsystem!$B$6,IF(AND(Punktsystem!$D$9&lt;&gt;"",'alle Spiele'!$H26-'alle Spiele'!$J26='alle Spiele'!AL26-'alle Spiele'!AM26,'alle Spiele'!$H26&lt;&gt;'alle Spiele'!$J26),Punktsystem!$B$9,0)+IF(AND(Punktsystem!$D$11&lt;&gt;"",OR('alle Spiele'!$H26='alle Spiele'!AL26,'alle Spiele'!$J26='alle Spiele'!AM26)),Punktsystem!$B$11,0)+IF(AND(Punktsystem!$D$10&lt;&gt;"",'alle Spiele'!$H26='alle Spiele'!$J26,'alle Spiele'!AL26='alle Spiele'!AM26,ABS('alle Spiele'!$H26-'alle Spiele'!AL26)=1),Punktsystem!$B$10,0),0)</f>
        <v>0</v>
      </c>
      <c r="AN26" s="223">
        <f>IF(AL26=Punktsystem!$B$5,IF(AND(Punktsystem!$I$14&lt;&gt;"",'alle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O26" s="226">
        <f>IF(OR('alle Spiele'!AO26="",'alle Spiele'!AP26="",'alle Spiele'!$K26="x"),0,IF(AND('alle Spiele'!$H26='alle Spiele'!AO26,'alle Spiele'!$J26='alle Spiele'!AP26),Punktsystem!$B$5,IF(OR(AND('alle Spiele'!$H26-'alle Spiele'!$J26&lt;0,'alle Spiele'!AO26-'alle Spiele'!AP26&lt;0),AND('alle Spiele'!$H26-'alle Spiele'!$J26&gt;0,'alle Spiele'!AO26-'alle Spiele'!AP26&gt;0),AND('alle Spiele'!$H26-'alle Spiele'!$J26=0,'alle Spiele'!AO26-'alle Spiele'!AP26=0)),Punktsystem!$B$6,0)))</f>
        <v>0</v>
      </c>
      <c r="AP26" s="222">
        <f>IF(AO26=Punktsystem!$B$6,IF(AND(Punktsystem!$D$9&lt;&gt;"",'alle Spiele'!$H26-'alle Spiele'!$J26='alle Spiele'!AO26-'alle Spiele'!AP26,'alle Spiele'!$H26&lt;&gt;'alle Spiele'!$J26),Punktsystem!$B$9,0)+IF(AND(Punktsystem!$D$11&lt;&gt;"",OR('alle Spiele'!$H26='alle Spiele'!AO26,'alle Spiele'!$J26='alle Spiele'!AP26)),Punktsystem!$B$11,0)+IF(AND(Punktsystem!$D$10&lt;&gt;"",'alle Spiele'!$H26='alle Spiele'!$J26,'alle Spiele'!AO26='alle Spiele'!AP26,ABS('alle Spiele'!$H26-'alle Spiele'!AO26)=1),Punktsystem!$B$10,0),0)</f>
        <v>0</v>
      </c>
      <c r="AQ26" s="223">
        <f>IF(AO26=Punktsystem!$B$5,IF(AND(Punktsystem!$I$14&lt;&gt;"",'alle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R26" s="226">
        <f>IF(OR('alle Spiele'!AR26="",'alle Spiele'!AS26="",'alle Spiele'!$K26="x"),0,IF(AND('alle Spiele'!$H26='alle Spiele'!AR26,'alle Spiele'!$J26='alle Spiele'!AS26),Punktsystem!$B$5,IF(OR(AND('alle Spiele'!$H26-'alle Spiele'!$J26&lt;0,'alle Spiele'!AR26-'alle Spiele'!AS26&lt;0),AND('alle Spiele'!$H26-'alle Spiele'!$J26&gt;0,'alle Spiele'!AR26-'alle Spiele'!AS26&gt;0),AND('alle Spiele'!$H26-'alle Spiele'!$J26=0,'alle Spiele'!AR26-'alle Spiele'!AS26=0)),Punktsystem!$B$6,0)))</f>
        <v>0</v>
      </c>
      <c r="AS26" s="222">
        <f>IF(AR26=Punktsystem!$B$6,IF(AND(Punktsystem!$D$9&lt;&gt;"",'alle Spiele'!$H26-'alle Spiele'!$J26='alle Spiele'!AR26-'alle Spiele'!AS26,'alle Spiele'!$H26&lt;&gt;'alle Spiele'!$J26),Punktsystem!$B$9,0)+IF(AND(Punktsystem!$D$11&lt;&gt;"",OR('alle Spiele'!$H26='alle Spiele'!AR26,'alle Spiele'!$J26='alle Spiele'!AS26)),Punktsystem!$B$11,0)+IF(AND(Punktsystem!$D$10&lt;&gt;"",'alle Spiele'!$H26='alle Spiele'!$J26,'alle Spiele'!AR26='alle Spiele'!AS26,ABS('alle Spiele'!$H26-'alle Spiele'!AR26)=1),Punktsystem!$B$10,0),0)</f>
        <v>0</v>
      </c>
      <c r="AT26" s="223">
        <f>IF(AR26=Punktsystem!$B$5,IF(AND(Punktsystem!$I$14&lt;&gt;"",'alle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U26" s="226">
        <f>IF(OR('alle Spiele'!AU26="",'alle Spiele'!AV26="",'alle Spiele'!$K26="x"),0,IF(AND('alle Spiele'!$H26='alle Spiele'!AU26,'alle Spiele'!$J26='alle Spiele'!AV26),Punktsystem!$B$5,IF(OR(AND('alle Spiele'!$H26-'alle Spiele'!$J26&lt;0,'alle Spiele'!AU26-'alle Spiele'!AV26&lt;0),AND('alle Spiele'!$H26-'alle Spiele'!$J26&gt;0,'alle Spiele'!AU26-'alle Spiele'!AV26&gt;0),AND('alle Spiele'!$H26-'alle Spiele'!$J26=0,'alle Spiele'!AU26-'alle Spiele'!AV26=0)),Punktsystem!$B$6,0)))</f>
        <v>0</v>
      </c>
      <c r="AV26" s="222">
        <f>IF(AU26=Punktsystem!$B$6,IF(AND(Punktsystem!$D$9&lt;&gt;"",'alle Spiele'!$H26-'alle Spiele'!$J26='alle Spiele'!AU26-'alle Spiele'!AV26,'alle Spiele'!$H26&lt;&gt;'alle Spiele'!$J26),Punktsystem!$B$9,0)+IF(AND(Punktsystem!$D$11&lt;&gt;"",OR('alle Spiele'!$H26='alle Spiele'!AU26,'alle Spiele'!$J26='alle Spiele'!AV26)),Punktsystem!$B$11,0)+IF(AND(Punktsystem!$D$10&lt;&gt;"",'alle Spiele'!$H26='alle Spiele'!$J26,'alle Spiele'!AU26='alle Spiele'!AV26,ABS('alle Spiele'!$H26-'alle Spiele'!AU26)=1),Punktsystem!$B$10,0),0)</f>
        <v>0</v>
      </c>
      <c r="AW26" s="223">
        <f>IF(AU26=Punktsystem!$B$5,IF(AND(Punktsystem!$I$14&lt;&gt;"",'alle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X26" s="226">
        <f>IF(OR('alle Spiele'!AX26="",'alle Spiele'!AY26="",'alle Spiele'!$K26="x"),0,IF(AND('alle Spiele'!$H26='alle Spiele'!AX26,'alle Spiele'!$J26='alle Spiele'!AY26),Punktsystem!$B$5,IF(OR(AND('alle Spiele'!$H26-'alle Spiele'!$J26&lt;0,'alle Spiele'!AX26-'alle Spiele'!AY26&lt;0),AND('alle Spiele'!$H26-'alle Spiele'!$J26&gt;0,'alle Spiele'!AX26-'alle Spiele'!AY26&gt;0),AND('alle Spiele'!$H26-'alle Spiele'!$J26=0,'alle Spiele'!AX26-'alle Spiele'!AY26=0)),Punktsystem!$B$6,0)))</f>
        <v>0</v>
      </c>
      <c r="AY26" s="222">
        <f>IF(AX26=Punktsystem!$B$6,IF(AND(Punktsystem!$D$9&lt;&gt;"",'alle Spiele'!$H26-'alle Spiele'!$J26='alle Spiele'!AX26-'alle Spiele'!AY26,'alle Spiele'!$H26&lt;&gt;'alle Spiele'!$J26),Punktsystem!$B$9,0)+IF(AND(Punktsystem!$D$11&lt;&gt;"",OR('alle Spiele'!$H26='alle Spiele'!AX26,'alle Spiele'!$J26='alle Spiele'!AY26)),Punktsystem!$B$11,0)+IF(AND(Punktsystem!$D$10&lt;&gt;"",'alle Spiele'!$H26='alle Spiele'!$J26,'alle Spiele'!AX26='alle Spiele'!AY26,ABS('alle Spiele'!$H26-'alle Spiele'!AX26)=1),Punktsystem!$B$10,0),0)</f>
        <v>0</v>
      </c>
      <c r="AZ26" s="223">
        <f>IF(AX26=Punktsystem!$B$5,IF(AND(Punktsystem!$I$14&lt;&gt;"",'alle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A26" s="226">
        <f>IF(OR('alle Spiele'!BA26="",'alle Spiele'!BB26="",'alle Spiele'!$K26="x"),0,IF(AND('alle Spiele'!$H26='alle Spiele'!BA26,'alle Spiele'!$J26='alle Spiele'!BB26),Punktsystem!$B$5,IF(OR(AND('alle Spiele'!$H26-'alle Spiele'!$J26&lt;0,'alle Spiele'!BA26-'alle Spiele'!BB26&lt;0),AND('alle Spiele'!$H26-'alle Spiele'!$J26&gt;0,'alle Spiele'!BA26-'alle Spiele'!BB26&gt;0),AND('alle Spiele'!$H26-'alle Spiele'!$J26=0,'alle Spiele'!BA26-'alle Spiele'!BB26=0)),Punktsystem!$B$6,0)))</f>
        <v>0</v>
      </c>
      <c r="BB26" s="222">
        <f>IF(BA26=Punktsystem!$B$6,IF(AND(Punktsystem!$D$9&lt;&gt;"",'alle Spiele'!$H26-'alle Spiele'!$J26='alle Spiele'!BA26-'alle Spiele'!BB26,'alle Spiele'!$H26&lt;&gt;'alle Spiele'!$J26),Punktsystem!$B$9,0)+IF(AND(Punktsystem!$D$11&lt;&gt;"",OR('alle Spiele'!$H26='alle Spiele'!BA26,'alle Spiele'!$J26='alle Spiele'!BB26)),Punktsystem!$B$11,0)+IF(AND(Punktsystem!$D$10&lt;&gt;"",'alle Spiele'!$H26='alle Spiele'!$J26,'alle Spiele'!BA26='alle Spiele'!BB26,ABS('alle Spiele'!$H26-'alle Spiele'!BA26)=1),Punktsystem!$B$10,0),0)</f>
        <v>0</v>
      </c>
      <c r="BC26" s="223">
        <f>IF(BA26=Punktsystem!$B$5,IF(AND(Punktsystem!$I$14&lt;&gt;"",'alle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D26" s="226">
        <f>IF(OR('alle Spiele'!BD26="",'alle Spiele'!BE26="",'alle Spiele'!$K26="x"),0,IF(AND('alle Spiele'!$H26='alle Spiele'!BD26,'alle Spiele'!$J26='alle Spiele'!BE26),Punktsystem!$B$5,IF(OR(AND('alle Spiele'!$H26-'alle Spiele'!$J26&lt;0,'alle Spiele'!BD26-'alle Spiele'!BE26&lt;0),AND('alle Spiele'!$H26-'alle Spiele'!$J26&gt;0,'alle Spiele'!BD26-'alle Spiele'!BE26&gt;0),AND('alle Spiele'!$H26-'alle Spiele'!$J26=0,'alle Spiele'!BD26-'alle Spiele'!BE26=0)),Punktsystem!$B$6,0)))</f>
        <v>0</v>
      </c>
      <c r="BE26" s="222">
        <f>IF(BD26=Punktsystem!$B$6,IF(AND(Punktsystem!$D$9&lt;&gt;"",'alle Spiele'!$H26-'alle Spiele'!$J26='alle Spiele'!BD26-'alle Spiele'!BE26,'alle Spiele'!$H26&lt;&gt;'alle Spiele'!$J26),Punktsystem!$B$9,0)+IF(AND(Punktsystem!$D$11&lt;&gt;"",OR('alle Spiele'!$H26='alle Spiele'!BD26,'alle Spiele'!$J26='alle Spiele'!BE26)),Punktsystem!$B$11,0)+IF(AND(Punktsystem!$D$10&lt;&gt;"",'alle Spiele'!$H26='alle Spiele'!$J26,'alle Spiele'!BD26='alle Spiele'!BE26,ABS('alle Spiele'!$H26-'alle Spiele'!BD26)=1),Punktsystem!$B$10,0),0)</f>
        <v>0</v>
      </c>
      <c r="BF26" s="223">
        <f>IF(BD26=Punktsystem!$B$5,IF(AND(Punktsystem!$I$14&lt;&gt;"",'alle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G26" s="226">
        <f>IF(OR('alle Spiele'!BG26="",'alle Spiele'!BH26="",'alle Spiele'!$K26="x"),0,IF(AND('alle Spiele'!$H26='alle Spiele'!BG26,'alle Spiele'!$J26='alle Spiele'!BH26),Punktsystem!$B$5,IF(OR(AND('alle Spiele'!$H26-'alle Spiele'!$J26&lt;0,'alle Spiele'!BG26-'alle Spiele'!BH26&lt;0),AND('alle Spiele'!$H26-'alle Spiele'!$J26&gt;0,'alle Spiele'!BG26-'alle Spiele'!BH26&gt;0),AND('alle Spiele'!$H26-'alle Spiele'!$J26=0,'alle Spiele'!BG26-'alle Spiele'!BH26=0)),Punktsystem!$B$6,0)))</f>
        <v>0</v>
      </c>
      <c r="BH26" s="222">
        <f>IF(BG26=Punktsystem!$B$6,IF(AND(Punktsystem!$D$9&lt;&gt;"",'alle Spiele'!$H26-'alle Spiele'!$J26='alle Spiele'!BG26-'alle Spiele'!BH26,'alle Spiele'!$H26&lt;&gt;'alle Spiele'!$J26),Punktsystem!$B$9,0)+IF(AND(Punktsystem!$D$11&lt;&gt;"",OR('alle Spiele'!$H26='alle Spiele'!BG26,'alle Spiele'!$J26='alle Spiele'!BH26)),Punktsystem!$B$11,0)+IF(AND(Punktsystem!$D$10&lt;&gt;"",'alle Spiele'!$H26='alle Spiele'!$J26,'alle Spiele'!BG26='alle Spiele'!BH26,ABS('alle Spiele'!$H26-'alle Spiele'!BG26)=1),Punktsystem!$B$10,0),0)</f>
        <v>0</v>
      </c>
      <c r="BI26" s="223">
        <f>IF(BG26=Punktsystem!$B$5,IF(AND(Punktsystem!$I$14&lt;&gt;"",'alle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J26" s="226">
        <f>IF(OR('alle Spiele'!BJ26="",'alle Spiele'!BK26="",'alle Spiele'!$K26="x"),0,IF(AND('alle Spiele'!$H26='alle Spiele'!BJ26,'alle Spiele'!$J26='alle Spiele'!BK26),Punktsystem!$B$5,IF(OR(AND('alle Spiele'!$H26-'alle Spiele'!$J26&lt;0,'alle Spiele'!BJ26-'alle Spiele'!BK26&lt;0),AND('alle Spiele'!$H26-'alle Spiele'!$J26&gt;0,'alle Spiele'!BJ26-'alle Spiele'!BK26&gt;0),AND('alle Spiele'!$H26-'alle Spiele'!$J26=0,'alle Spiele'!BJ26-'alle Spiele'!BK26=0)),Punktsystem!$B$6,0)))</f>
        <v>0</v>
      </c>
      <c r="BK26" s="222">
        <f>IF(BJ26=Punktsystem!$B$6,IF(AND(Punktsystem!$D$9&lt;&gt;"",'alle Spiele'!$H26-'alle Spiele'!$J26='alle Spiele'!BJ26-'alle Spiele'!BK26,'alle Spiele'!$H26&lt;&gt;'alle Spiele'!$J26),Punktsystem!$B$9,0)+IF(AND(Punktsystem!$D$11&lt;&gt;"",OR('alle Spiele'!$H26='alle Spiele'!BJ26,'alle Spiele'!$J26='alle Spiele'!BK26)),Punktsystem!$B$11,0)+IF(AND(Punktsystem!$D$10&lt;&gt;"",'alle Spiele'!$H26='alle Spiele'!$J26,'alle Spiele'!BJ26='alle Spiele'!BK26,ABS('alle Spiele'!$H26-'alle Spiele'!BJ26)=1),Punktsystem!$B$10,0),0)</f>
        <v>0</v>
      </c>
      <c r="BL26" s="223">
        <f>IF(BJ26=Punktsystem!$B$5,IF(AND(Punktsystem!$I$14&lt;&gt;"",'alle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M26" s="226">
        <f>IF(OR('alle Spiele'!BM26="",'alle Spiele'!BN26="",'alle Spiele'!$K26="x"),0,IF(AND('alle Spiele'!$H26='alle Spiele'!BM26,'alle Spiele'!$J26='alle Spiele'!BN26),Punktsystem!$B$5,IF(OR(AND('alle Spiele'!$H26-'alle Spiele'!$J26&lt;0,'alle Spiele'!BM26-'alle Spiele'!BN26&lt;0),AND('alle Spiele'!$H26-'alle Spiele'!$J26&gt;0,'alle Spiele'!BM26-'alle Spiele'!BN26&gt;0),AND('alle Spiele'!$H26-'alle Spiele'!$J26=0,'alle Spiele'!BM26-'alle Spiele'!BN26=0)),Punktsystem!$B$6,0)))</f>
        <v>0</v>
      </c>
      <c r="BN26" s="222">
        <f>IF(BM26=Punktsystem!$B$6,IF(AND(Punktsystem!$D$9&lt;&gt;"",'alle Spiele'!$H26-'alle Spiele'!$J26='alle Spiele'!BM26-'alle Spiele'!BN26,'alle Spiele'!$H26&lt;&gt;'alle Spiele'!$J26),Punktsystem!$B$9,0)+IF(AND(Punktsystem!$D$11&lt;&gt;"",OR('alle Spiele'!$H26='alle Spiele'!BM26,'alle Spiele'!$J26='alle Spiele'!BN26)),Punktsystem!$B$11,0)+IF(AND(Punktsystem!$D$10&lt;&gt;"",'alle Spiele'!$H26='alle Spiele'!$J26,'alle Spiele'!BM26='alle Spiele'!BN26,ABS('alle Spiele'!$H26-'alle Spiele'!BM26)=1),Punktsystem!$B$10,0),0)</f>
        <v>0</v>
      </c>
      <c r="BO26" s="223">
        <f>IF(BM26=Punktsystem!$B$5,IF(AND(Punktsystem!$I$14&lt;&gt;"",'alle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P26" s="226">
        <f>IF(OR('alle Spiele'!BP26="",'alle Spiele'!BQ26="",'alle Spiele'!$K26="x"),0,IF(AND('alle Spiele'!$H26='alle Spiele'!BP26,'alle Spiele'!$J26='alle Spiele'!BQ26),Punktsystem!$B$5,IF(OR(AND('alle Spiele'!$H26-'alle Spiele'!$J26&lt;0,'alle Spiele'!BP26-'alle Spiele'!BQ26&lt;0),AND('alle Spiele'!$H26-'alle Spiele'!$J26&gt;0,'alle Spiele'!BP26-'alle Spiele'!BQ26&gt;0),AND('alle Spiele'!$H26-'alle Spiele'!$J26=0,'alle Spiele'!BP26-'alle Spiele'!BQ26=0)),Punktsystem!$B$6,0)))</f>
        <v>0</v>
      </c>
      <c r="BQ26" s="222">
        <f>IF(BP26=Punktsystem!$B$6,IF(AND(Punktsystem!$D$9&lt;&gt;"",'alle Spiele'!$H26-'alle Spiele'!$J26='alle Spiele'!BP26-'alle Spiele'!BQ26,'alle Spiele'!$H26&lt;&gt;'alle Spiele'!$J26),Punktsystem!$B$9,0)+IF(AND(Punktsystem!$D$11&lt;&gt;"",OR('alle Spiele'!$H26='alle Spiele'!BP26,'alle Spiele'!$J26='alle Spiele'!BQ26)),Punktsystem!$B$11,0)+IF(AND(Punktsystem!$D$10&lt;&gt;"",'alle Spiele'!$H26='alle Spiele'!$J26,'alle Spiele'!BP26='alle Spiele'!BQ26,ABS('alle Spiele'!$H26-'alle Spiele'!BP26)=1),Punktsystem!$B$10,0),0)</f>
        <v>0</v>
      </c>
      <c r="BR26" s="223">
        <f>IF(BP26=Punktsystem!$B$5,IF(AND(Punktsystem!$I$14&lt;&gt;"",'alle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S26" s="226">
        <f>IF(OR('alle Spiele'!BS26="",'alle Spiele'!BT26="",'alle Spiele'!$K26="x"),0,IF(AND('alle Spiele'!$H26='alle Spiele'!BS26,'alle Spiele'!$J26='alle Spiele'!BT26),Punktsystem!$B$5,IF(OR(AND('alle Spiele'!$H26-'alle Spiele'!$J26&lt;0,'alle Spiele'!BS26-'alle Spiele'!BT26&lt;0),AND('alle Spiele'!$H26-'alle Spiele'!$J26&gt;0,'alle Spiele'!BS26-'alle Spiele'!BT26&gt;0),AND('alle Spiele'!$H26-'alle Spiele'!$J26=0,'alle Spiele'!BS26-'alle Spiele'!BT26=0)),Punktsystem!$B$6,0)))</f>
        <v>0</v>
      </c>
      <c r="BT26" s="222">
        <f>IF(BS26=Punktsystem!$B$6,IF(AND(Punktsystem!$D$9&lt;&gt;"",'alle Spiele'!$H26-'alle Spiele'!$J26='alle Spiele'!BS26-'alle Spiele'!BT26,'alle Spiele'!$H26&lt;&gt;'alle Spiele'!$J26),Punktsystem!$B$9,0)+IF(AND(Punktsystem!$D$11&lt;&gt;"",OR('alle Spiele'!$H26='alle Spiele'!BS26,'alle Spiele'!$J26='alle Spiele'!BT26)),Punktsystem!$B$11,0)+IF(AND(Punktsystem!$D$10&lt;&gt;"",'alle Spiele'!$H26='alle Spiele'!$J26,'alle Spiele'!BS26='alle Spiele'!BT26,ABS('alle Spiele'!$H26-'alle Spiele'!BS26)=1),Punktsystem!$B$10,0),0)</f>
        <v>0</v>
      </c>
      <c r="BU26" s="223">
        <f>IF(BS26=Punktsystem!$B$5,IF(AND(Punktsystem!$I$14&lt;&gt;"",'alle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V26" s="226">
        <f>IF(OR('alle Spiele'!BV26="",'alle Spiele'!BW26="",'alle Spiele'!$K26="x"),0,IF(AND('alle Spiele'!$H26='alle Spiele'!BV26,'alle Spiele'!$J26='alle Spiele'!BW26),Punktsystem!$B$5,IF(OR(AND('alle Spiele'!$H26-'alle Spiele'!$J26&lt;0,'alle Spiele'!BV26-'alle Spiele'!BW26&lt;0),AND('alle Spiele'!$H26-'alle Spiele'!$J26&gt;0,'alle Spiele'!BV26-'alle Spiele'!BW26&gt;0),AND('alle Spiele'!$H26-'alle Spiele'!$J26=0,'alle Spiele'!BV26-'alle Spiele'!BW26=0)),Punktsystem!$B$6,0)))</f>
        <v>0</v>
      </c>
      <c r="BW26" s="222">
        <f>IF(BV26=Punktsystem!$B$6,IF(AND(Punktsystem!$D$9&lt;&gt;"",'alle Spiele'!$H26-'alle Spiele'!$J26='alle Spiele'!BV26-'alle Spiele'!BW26,'alle Spiele'!$H26&lt;&gt;'alle Spiele'!$J26),Punktsystem!$B$9,0)+IF(AND(Punktsystem!$D$11&lt;&gt;"",OR('alle Spiele'!$H26='alle Spiele'!BV26,'alle Spiele'!$J26='alle Spiele'!BW26)),Punktsystem!$B$11,0)+IF(AND(Punktsystem!$D$10&lt;&gt;"",'alle Spiele'!$H26='alle Spiele'!$J26,'alle Spiele'!BV26='alle Spiele'!BW26,ABS('alle Spiele'!$H26-'alle Spiele'!BV26)=1),Punktsystem!$B$10,0),0)</f>
        <v>0</v>
      </c>
      <c r="BX26" s="223">
        <f>IF(BV26=Punktsystem!$B$5,IF(AND(Punktsystem!$I$14&lt;&gt;"",'alle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Y26" s="226">
        <f>IF(OR('alle Spiele'!BY26="",'alle Spiele'!BZ26="",'alle Spiele'!$K26="x"),0,IF(AND('alle Spiele'!$H26='alle Spiele'!BY26,'alle Spiele'!$J26='alle Spiele'!BZ26),Punktsystem!$B$5,IF(OR(AND('alle Spiele'!$H26-'alle Spiele'!$J26&lt;0,'alle Spiele'!BY26-'alle Spiele'!BZ26&lt;0),AND('alle Spiele'!$H26-'alle Spiele'!$J26&gt;0,'alle Spiele'!BY26-'alle Spiele'!BZ26&gt;0),AND('alle Spiele'!$H26-'alle Spiele'!$J26=0,'alle Spiele'!BY26-'alle Spiele'!BZ26=0)),Punktsystem!$B$6,0)))</f>
        <v>0</v>
      </c>
      <c r="BZ26" s="222">
        <f>IF(BY26=Punktsystem!$B$6,IF(AND(Punktsystem!$D$9&lt;&gt;"",'alle Spiele'!$H26-'alle Spiele'!$J26='alle Spiele'!BY26-'alle Spiele'!BZ26,'alle Spiele'!$H26&lt;&gt;'alle Spiele'!$J26),Punktsystem!$B$9,0)+IF(AND(Punktsystem!$D$11&lt;&gt;"",OR('alle Spiele'!$H26='alle Spiele'!BY26,'alle Spiele'!$J26='alle Spiele'!BZ26)),Punktsystem!$B$11,0)+IF(AND(Punktsystem!$D$10&lt;&gt;"",'alle Spiele'!$H26='alle Spiele'!$J26,'alle Spiele'!BY26='alle Spiele'!BZ26,ABS('alle Spiele'!$H26-'alle Spiele'!BY26)=1),Punktsystem!$B$10,0),0)</f>
        <v>0</v>
      </c>
      <c r="CA26" s="223">
        <f>IF(BY26=Punktsystem!$B$5,IF(AND(Punktsystem!$I$14&lt;&gt;"",'alle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B26" s="226">
        <f>IF(OR('alle Spiele'!CB26="",'alle Spiele'!CC26="",'alle Spiele'!$K26="x"),0,IF(AND('alle Spiele'!$H26='alle Spiele'!CB26,'alle Spiele'!$J26='alle Spiele'!CC26),Punktsystem!$B$5,IF(OR(AND('alle Spiele'!$H26-'alle Spiele'!$J26&lt;0,'alle Spiele'!CB26-'alle Spiele'!CC26&lt;0),AND('alle Spiele'!$H26-'alle Spiele'!$J26&gt;0,'alle Spiele'!CB26-'alle Spiele'!CC26&gt;0),AND('alle Spiele'!$H26-'alle Spiele'!$J26=0,'alle Spiele'!CB26-'alle Spiele'!CC26=0)),Punktsystem!$B$6,0)))</f>
        <v>0</v>
      </c>
      <c r="CC26" s="222">
        <f>IF(CB26=Punktsystem!$B$6,IF(AND(Punktsystem!$D$9&lt;&gt;"",'alle Spiele'!$H26-'alle Spiele'!$J26='alle Spiele'!CB26-'alle Spiele'!CC26,'alle Spiele'!$H26&lt;&gt;'alle Spiele'!$J26),Punktsystem!$B$9,0)+IF(AND(Punktsystem!$D$11&lt;&gt;"",OR('alle Spiele'!$H26='alle Spiele'!CB26,'alle Spiele'!$J26='alle Spiele'!CC26)),Punktsystem!$B$11,0)+IF(AND(Punktsystem!$D$10&lt;&gt;"",'alle Spiele'!$H26='alle Spiele'!$J26,'alle Spiele'!CB26='alle Spiele'!CC26,ABS('alle Spiele'!$H26-'alle Spiele'!CB26)=1),Punktsystem!$B$10,0),0)</f>
        <v>0</v>
      </c>
      <c r="CD26" s="223">
        <f>IF(CB26=Punktsystem!$B$5,IF(AND(Punktsystem!$I$14&lt;&gt;"",'alle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E26" s="226">
        <f>IF(OR('alle Spiele'!CE26="",'alle Spiele'!CF26="",'alle Spiele'!$K26="x"),0,IF(AND('alle Spiele'!$H26='alle Spiele'!CE26,'alle Spiele'!$J26='alle Spiele'!CF26),Punktsystem!$B$5,IF(OR(AND('alle Spiele'!$H26-'alle Spiele'!$J26&lt;0,'alle Spiele'!CE26-'alle Spiele'!CF26&lt;0),AND('alle Spiele'!$H26-'alle Spiele'!$J26&gt;0,'alle Spiele'!CE26-'alle Spiele'!CF26&gt;0),AND('alle Spiele'!$H26-'alle Spiele'!$J26=0,'alle Spiele'!CE26-'alle Spiele'!CF26=0)),Punktsystem!$B$6,0)))</f>
        <v>0</v>
      </c>
      <c r="CF26" s="222">
        <f>IF(CE26=Punktsystem!$B$6,IF(AND(Punktsystem!$D$9&lt;&gt;"",'alle Spiele'!$H26-'alle Spiele'!$J26='alle Spiele'!CE26-'alle Spiele'!CF26,'alle Spiele'!$H26&lt;&gt;'alle Spiele'!$J26),Punktsystem!$B$9,0)+IF(AND(Punktsystem!$D$11&lt;&gt;"",OR('alle Spiele'!$H26='alle Spiele'!CE26,'alle Spiele'!$J26='alle Spiele'!CF26)),Punktsystem!$B$11,0)+IF(AND(Punktsystem!$D$10&lt;&gt;"",'alle Spiele'!$H26='alle Spiele'!$J26,'alle Spiele'!CE26='alle Spiele'!CF26,ABS('alle Spiele'!$H26-'alle Spiele'!CE26)=1),Punktsystem!$B$10,0),0)</f>
        <v>0</v>
      </c>
      <c r="CG26" s="223">
        <f>IF(CE26=Punktsystem!$B$5,IF(AND(Punktsystem!$I$14&lt;&gt;"",'alle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H26" s="226">
        <f>IF(OR('alle Spiele'!CH26="",'alle Spiele'!CI26="",'alle Spiele'!$K26="x"),0,IF(AND('alle Spiele'!$H26='alle Spiele'!CH26,'alle Spiele'!$J26='alle Spiele'!CI26),Punktsystem!$B$5,IF(OR(AND('alle Spiele'!$H26-'alle Spiele'!$J26&lt;0,'alle Spiele'!CH26-'alle Spiele'!CI26&lt;0),AND('alle Spiele'!$H26-'alle Spiele'!$J26&gt;0,'alle Spiele'!CH26-'alle Spiele'!CI26&gt;0),AND('alle Spiele'!$H26-'alle Spiele'!$J26=0,'alle Spiele'!CH26-'alle Spiele'!CI26=0)),Punktsystem!$B$6,0)))</f>
        <v>0</v>
      </c>
      <c r="CI26" s="222">
        <f>IF(CH26=Punktsystem!$B$6,IF(AND(Punktsystem!$D$9&lt;&gt;"",'alle Spiele'!$H26-'alle Spiele'!$J26='alle Spiele'!CH26-'alle Spiele'!CI26,'alle Spiele'!$H26&lt;&gt;'alle Spiele'!$J26),Punktsystem!$B$9,0)+IF(AND(Punktsystem!$D$11&lt;&gt;"",OR('alle Spiele'!$H26='alle Spiele'!CH26,'alle Spiele'!$J26='alle Spiele'!CI26)),Punktsystem!$B$11,0)+IF(AND(Punktsystem!$D$10&lt;&gt;"",'alle Spiele'!$H26='alle Spiele'!$J26,'alle Spiele'!CH26='alle Spiele'!CI26,ABS('alle Spiele'!$H26-'alle Spiele'!CH26)=1),Punktsystem!$B$10,0),0)</f>
        <v>0</v>
      </c>
      <c r="CJ26" s="223">
        <f>IF(CH26=Punktsystem!$B$5,IF(AND(Punktsystem!$I$14&lt;&gt;"",'alle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K26" s="226">
        <f>IF(OR('alle Spiele'!CK26="",'alle Spiele'!CL26="",'alle Spiele'!$K26="x"),0,IF(AND('alle Spiele'!$H26='alle Spiele'!CK26,'alle Spiele'!$J26='alle Spiele'!CL26),Punktsystem!$B$5,IF(OR(AND('alle Spiele'!$H26-'alle Spiele'!$J26&lt;0,'alle Spiele'!CK26-'alle Spiele'!CL26&lt;0),AND('alle Spiele'!$H26-'alle Spiele'!$J26&gt;0,'alle Spiele'!CK26-'alle Spiele'!CL26&gt;0),AND('alle Spiele'!$H26-'alle Spiele'!$J26=0,'alle Spiele'!CK26-'alle Spiele'!CL26=0)),Punktsystem!$B$6,0)))</f>
        <v>0</v>
      </c>
      <c r="CL26" s="222">
        <f>IF(CK26=Punktsystem!$B$6,IF(AND(Punktsystem!$D$9&lt;&gt;"",'alle Spiele'!$H26-'alle Spiele'!$J26='alle Spiele'!CK26-'alle Spiele'!CL26,'alle Spiele'!$H26&lt;&gt;'alle Spiele'!$J26),Punktsystem!$B$9,0)+IF(AND(Punktsystem!$D$11&lt;&gt;"",OR('alle Spiele'!$H26='alle Spiele'!CK26,'alle Spiele'!$J26='alle Spiele'!CL26)),Punktsystem!$B$11,0)+IF(AND(Punktsystem!$D$10&lt;&gt;"",'alle Spiele'!$H26='alle Spiele'!$J26,'alle Spiele'!CK26='alle Spiele'!CL26,ABS('alle Spiele'!$H26-'alle Spiele'!CK26)=1),Punktsystem!$B$10,0),0)</f>
        <v>0</v>
      </c>
      <c r="CM26" s="223">
        <f>IF(CK26=Punktsystem!$B$5,IF(AND(Punktsystem!$I$14&lt;&gt;"",'alle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N26" s="226">
        <f>IF(OR('alle Spiele'!CN26="",'alle Spiele'!CO26="",'alle Spiele'!$K26="x"),0,IF(AND('alle Spiele'!$H26='alle Spiele'!CN26,'alle Spiele'!$J26='alle Spiele'!CO26),Punktsystem!$B$5,IF(OR(AND('alle Spiele'!$H26-'alle Spiele'!$J26&lt;0,'alle Spiele'!CN26-'alle Spiele'!CO26&lt;0),AND('alle Spiele'!$H26-'alle Spiele'!$J26&gt;0,'alle Spiele'!CN26-'alle Spiele'!CO26&gt;0),AND('alle Spiele'!$H26-'alle Spiele'!$J26=0,'alle Spiele'!CN26-'alle Spiele'!CO26=0)),Punktsystem!$B$6,0)))</f>
        <v>0</v>
      </c>
      <c r="CO26" s="222">
        <f>IF(CN26=Punktsystem!$B$6,IF(AND(Punktsystem!$D$9&lt;&gt;"",'alle Spiele'!$H26-'alle Spiele'!$J26='alle Spiele'!CN26-'alle Spiele'!CO26,'alle Spiele'!$H26&lt;&gt;'alle Spiele'!$J26),Punktsystem!$B$9,0)+IF(AND(Punktsystem!$D$11&lt;&gt;"",OR('alle Spiele'!$H26='alle Spiele'!CN26,'alle Spiele'!$J26='alle Spiele'!CO26)),Punktsystem!$B$11,0)+IF(AND(Punktsystem!$D$10&lt;&gt;"",'alle Spiele'!$H26='alle Spiele'!$J26,'alle Spiele'!CN26='alle Spiele'!CO26,ABS('alle Spiele'!$H26-'alle Spiele'!CN26)=1),Punktsystem!$B$10,0),0)</f>
        <v>0</v>
      </c>
      <c r="CP26" s="223">
        <f>IF(CN26=Punktsystem!$B$5,IF(AND(Punktsystem!$I$14&lt;&gt;"",'alle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Q26" s="226">
        <f>IF(OR('alle Spiele'!CQ26="",'alle Spiele'!CR26="",'alle Spiele'!$K26="x"),0,IF(AND('alle Spiele'!$H26='alle Spiele'!CQ26,'alle Spiele'!$J26='alle Spiele'!CR26),Punktsystem!$B$5,IF(OR(AND('alle Spiele'!$H26-'alle Spiele'!$J26&lt;0,'alle Spiele'!CQ26-'alle Spiele'!CR26&lt;0),AND('alle Spiele'!$H26-'alle Spiele'!$J26&gt;0,'alle Spiele'!CQ26-'alle Spiele'!CR26&gt;0),AND('alle Spiele'!$H26-'alle Spiele'!$J26=0,'alle Spiele'!CQ26-'alle Spiele'!CR26=0)),Punktsystem!$B$6,0)))</f>
        <v>0</v>
      </c>
      <c r="CR26" s="222">
        <f>IF(CQ26=Punktsystem!$B$6,IF(AND(Punktsystem!$D$9&lt;&gt;"",'alle Spiele'!$H26-'alle Spiele'!$J26='alle Spiele'!CQ26-'alle Spiele'!CR26,'alle Spiele'!$H26&lt;&gt;'alle Spiele'!$J26),Punktsystem!$B$9,0)+IF(AND(Punktsystem!$D$11&lt;&gt;"",OR('alle Spiele'!$H26='alle Spiele'!CQ26,'alle Spiele'!$J26='alle Spiele'!CR26)),Punktsystem!$B$11,0)+IF(AND(Punktsystem!$D$10&lt;&gt;"",'alle Spiele'!$H26='alle Spiele'!$J26,'alle Spiele'!CQ26='alle Spiele'!CR26,ABS('alle Spiele'!$H26-'alle Spiele'!CQ26)=1),Punktsystem!$B$10,0),0)</f>
        <v>0</v>
      </c>
      <c r="CS26" s="223">
        <f>IF(CQ26=Punktsystem!$B$5,IF(AND(Punktsystem!$I$14&lt;&gt;"",'alle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T26" s="226">
        <f>IF(OR('alle Spiele'!CT26="",'alle Spiele'!CU26="",'alle Spiele'!$K26="x"),0,IF(AND('alle Spiele'!$H26='alle Spiele'!CT26,'alle Spiele'!$J26='alle Spiele'!CU26),Punktsystem!$B$5,IF(OR(AND('alle Spiele'!$H26-'alle Spiele'!$J26&lt;0,'alle Spiele'!CT26-'alle Spiele'!CU26&lt;0),AND('alle Spiele'!$H26-'alle Spiele'!$J26&gt;0,'alle Spiele'!CT26-'alle Spiele'!CU26&gt;0),AND('alle Spiele'!$H26-'alle Spiele'!$J26=0,'alle Spiele'!CT26-'alle Spiele'!CU26=0)),Punktsystem!$B$6,0)))</f>
        <v>0</v>
      </c>
      <c r="CU26" s="222">
        <f>IF(CT26=Punktsystem!$B$6,IF(AND(Punktsystem!$D$9&lt;&gt;"",'alle Spiele'!$H26-'alle Spiele'!$J26='alle Spiele'!CT26-'alle Spiele'!CU26,'alle Spiele'!$H26&lt;&gt;'alle Spiele'!$J26),Punktsystem!$B$9,0)+IF(AND(Punktsystem!$D$11&lt;&gt;"",OR('alle Spiele'!$H26='alle Spiele'!CT26,'alle Spiele'!$J26='alle Spiele'!CU26)),Punktsystem!$B$11,0)+IF(AND(Punktsystem!$D$10&lt;&gt;"",'alle Spiele'!$H26='alle Spiele'!$J26,'alle Spiele'!CT26='alle Spiele'!CU26,ABS('alle Spiele'!$H26-'alle Spiele'!CT26)=1),Punktsystem!$B$10,0),0)</f>
        <v>0</v>
      </c>
      <c r="CV26" s="223">
        <f>IF(CT26=Punktsystem!$B$5,IF(AND(Punktsystem!$I$14&lt;&gt;"",'alle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W26" s="226">
        <f>IF(OR('alle Spiele'!CW26="",'alle Spiele'!CX26="",'alle Spiele'!$K26="x"),0,IF(AND('alle Spiele'!$H26='alle Spiele'!CW26,'alle Spiele'!$J26='alle Spiele'!CX26),Punktsystem!$B$5,IF(OR(AND('alle Spiele'!$H26-'alle Spiele'!$J26&lt;0,'alle Spiele'!CW26-'alle Spiele'!CX26&lt;0),AND('alle Spiele'!$H26-'alle Spiele'!$J26&gt;0,'alle Spiele'!CW26-'alle Spiele'!CX26&gt;0),AND('alle Spiele'!$H26-'alle Spiele'!$J26=0,'alle Spiele'!CW26-'alle Spiele'!CX26=0)),Punktsystem!$B$6,0)))</f>
        <v>0</v>
      </c>
      <c r="CX26" s="222">
        <f>IF(CW26=Punktsystem!$B$6,IF(AND(Punktsystem!$D$9&lt;&gt;"",'alle Spiele'!$H26-'alle Spiele'!$J26='alle Spiele'!CW26-'alle Spiele'!CX26,'alle Spiele'!$H26&lt;&gt;'alle Spiele'!$J26),Punktsystem!$B$9,0)+IF(AND(Punktsystem!$D$11&lt;&gt;"",OR('alle Spiele'!$H26='alle Spiele'!CW26,'alle Spiele'!$J26='alle Spiele'!CX26)),Punktsystem!$B$11,0)+IF(AND(Punktsystem!$D$10&lt;&gt;"",'alle Spiele'!$H26='alle Spiele'!$J26,'alle Spiele'!CW26='alle Spiele'!CX26,ABS('alle Spiele'!$H26-'alle Spiele'!CW26)=1),Punktsystem!$B$10,0),0)</f>
        <v>0</v>
      </c>
      <c r="CY26" s="223">
        <f>IF(CW26=Punktsystem!$B$5,IF(AND(Punktsystem!$I$14&lt;&gt;"",'alle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Z26" s="226">
        <f>IF(OR('alle Spiele'!CZ26="",'alle Spiele'!DA26="",'alle Spiele'!$K26="x"),0,IF(AND('alle Spiele'!$H26='alle Spiele'!CZ26,'alle Spiele'!$J26='alle Spiele'!DA26),Punktsystem!$B$5,IF(OR(AND('alle Spiele'!$H26-'alle Spiele'!$J26&lt;0,'alle Spiele'!CZ26-'alle Spiele'!DA26&lt;0),AND('alle Spiele'!$H26-'alle Spiele'!$J26&gt;0,'alle Spiele'!CZ26-'alle Spiele'!DA26&gt;0),AND('alle Spiele'!$H26-'alle Spiele'!$J26=0,'alle Spiele'!CZ26-'alle Spiele'!DA26=0)),Punktsystem!$B$6,0)))</f>
        <v>0</v>
      </c>
      <c r="DA26" s="222">
        <f>IF(CZ26=Punktsystem!$B$6,IF(AND(Punktsystem!$D$9&lt;&gt;"",'alle Spiele'!$H26-'alle Spiele'!$J26='alle Spiele'!CZ26-'alle Spiele'!DA26,'alle Spiele'!$H26&lt;&gt;'alle Spiele'!$J26),Punktsystem!$B$9,0)+IF(AND(Punktsystem!$D$11&lt;&gt;"",OR('alle Spiele'!$H26='alle Spiele'!CZ26,'alle Spiele'!$J26='alle Spiele'!DA26)),Punktsystem!$B$11,0)+IF(AND(Punktsystem!$D$10&lt;&gt;"",'alle Spiele'!$H26='alle Spiele'!$J26,'alle Spiele'!CZ26='alle Spiele'!DA26,ABS('alle Spiele'!$H26-'alle Spiele'!CZ26)=1),Punktsystem!$B$10,0),0)</f>
        <v>0</v>
      </c>
      <c r="DB26" s="223">
        <f>IF(CZ26=Punktsystem!$B$5,IF(AND(Punktsystem!$I$14&lt;&gt;"",'alle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C26" s="226">
        <f>IF(OR('alle Spiele'!DC26="",'alle Spiele'!DD26="",'alle Spiele'!$K26="x"),0,IF(AND('alle Spiele'!$H26='alle Spiele'!DC26,'alle Spiele'!$J26='alle Spiele'!DD26),Punktsystem!$B$5,IF(OR(AND('alle Spiele'!$H26-'alle Spiele'!$J26&lt;0,'alle Spiele'!DC26-'alle Spiele'!DD26&lt;0),AND('alle Spiele'!$H26-'alle Spiele'!$J26&gt;0,'alle Spiele'!DC26-'alle Spiele'!DD26&gt;0),AND('alle Spiele'!$H26-'alle Spiele'!$J26=0,'alle Spiele'!DC26-'alle Spiele'!DD26=0)),Punktsystem!$B$6,0)))</f>
        <v>0</v>
      </c>
      <c r="DD26" s="222">
        <f>IF(DC26=Punktsystem!$B$6,IF(AND(Punktsystem!$D$9&lt;&gt;"",'alle Spiele'!$H26-'alle Spiele'!$J26='alle Spiele'!DC26-'alle Spiele'!DD26,'alle Spiele'!$H26&lt;&gt;'alle Spiele'!$J26),Punktsystem!$B$9,0)+IF(AND(Punktsystem!$D$11&lt;&gt;"",OR('alle Spiele'!$H26='alle Spiele'!DC26,'alle Spiele'!$J26='alle Spiele'!DD26)),Punktsystem!$B$11,0)+IF(AND(Punktsystem!$D$10&lt;&gt;"",'alle Spiele'!$H26='alle Spiele'!$J26,'alle Spiele'!DC26='alle Spiele'!DD26,ABS('alle Spiele'!$H26-'alle Spiele'!DC26)=1),Punktsystem!$B$10,0),0)</f>
        <v>0</v>
      </c>
      <c r="DE26" s="223">
        <f>IF(DC26=Punktsystem!$B$5,IF(AND(Punktsystem!$I$14&lt;&gt;"",'alle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F26" s="226">
        <f>IF(OR('alle Spiele'!DF26="",'alle Spiele'!DG26="",'alle Spiele'!$K26="x"),0,IF(AND('alle Spiele'!$H26='alle Spiele'!DF26,'alle Spiele'!$J26='alle Spiele'!DG26),Punktsystem!$B$5,IF(OR(AND('alle Spiele'!$H26-'alle Spiele'!$J26&lt;0,'alle Spiele'!DF26-'alle Spiele'!DG26&lt;0),AND('alle Spiele'!$H26-'alle Spiele'!$J26&gt;0,'alle Spiele'!DF26-'alle Spiele'!DG26&gt;0),AND('alle Spiele'!$H26-'alle Spiele'!$J26=0,'alle Spiele'!DF26-'alle Spiele'!DG26=0)),Punktsystem!$B$6,0)))</f>
        <v>0</v>
      </c>
      <c r="DG26" s="222">
        <f>IF(DF26=Punktsystem!$B$6,IF(AND(Punktsystem!$D$9&lt;&gt;"",'alle Spiele'!$H26-'alle Spiele'!$J26='alle Spiele'!DF26-'alle Spiele'!DG26,'alle Spiele'!$H26&lt;&gt;'alle Spiele'!$J26),Punktsystem!$B$9,0)+IF(AND(Punktsystem!$D$11&lt;&gt;"",OR('alle Spiele'!$H26='alle Spiele'!DF26,'alle Spiele'!$J26='alle Spiele'!DG26)),Punktsystem!$B$11,0)+IF(AND(Punktsystem!$D$10&lt;&gt;"",'alle Spiele'!$H26='alle Spiele'!$J26,'alle Spiele'!DF26='alle Spiele'!DG26,ABS('alle Spiele'!$H26-'alle Spiele'!DF26)=1),Punktsystem!$B$10,0),0)</f>
        <v>0</v>
      </c>
      <c r="DH26" s="223">
        <f>IF(DF26=Punktsystem!$B$5,IF(AND(Punktsystem!$I$14&lt;&gt;"",'alle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I26" s="226">
        <f>IF(OR('alle Spiele'!DI26="",'alle Spiele'!DJ26="",'alle Spiele'!$K26="x"),0,IF(AND('alle Spiele'!$H26='alle Spiele'!DI26,'alle Spiele'!$J26='alle Spiele'!DJ26),Punktsystem!$B$5,IF(OR(AND('alle Spiele'!$H26-'alle Spiele'!$J26&lt;0,'alle Spiele'!DI26-'alle Spiele'!DJ26&lt;0),AND('alle Spiele'!$H26-'alle Spiele'!$J26&gt;0,'alle Spiele'!DI26-'alle Spiele'!DJ26&gt;0),AND('alle Spiele'!$H26-'alle Spiele'!$J26=0,'alle Spiele'!DI26-'alle Spiele'!DJ26=0)),Punktsystem!$B$6,0)))</f>
        <v>0</v>
      </c>
      <c r="DJ26" s="222">
        <f>IF(DI26=Punktsystem!$B$6,IF(AND(Punktsystem!$D$9&lt;&gt;"",'alle Spiele'!$H26-'alle Spiele'!$J26='alle Spiele'!DI26-'alle Spiele'!DJ26,'alle Spiele'!$H26&lt;&gt;'alle Spiele'!$J26),Punktsystem!$B$9,0)+IF(AND(Punktsystem!$D$11&lt;&gt;"",OR('alle Spiele'!$H26='alle Spiele'!DI26,'alle Spiele'!$J26='alle Spiele'!DJ26)),Punktsystem!$B$11,0)+IF(AND(Punktsystem!$D$10&lt;&gt;"",'alle Spiele'!$H26='alle Spiele'!$J26,'alle Spiele'!DI26='alle Spiele'!DJ26,ABS('alle Spiele'!$H26-'alle Spiele'!DI26)=1),Punktsystem!$B$10,0),0)</f>
        <v>0</v>
      </c>
      <c r="DK26" s="223">
        <f>IF(DI26=Punktsystem!$B$5,IF(AND(Punktsystem!$I$14&lt;&gt;"",'alle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L26" s="226">
        <f>IF(OR('alle Spiele'!DL26="",'alle Spiele'!DM26="",'alle Spiele'!$K26="x"),0,IF(AND('alle Spiele'!$H26='alle Spiele'!DL26,'alle Spiele'!$J26='alle Spiele'!DM26),Punktsystem!$B$5,IF(OR(AND('alle Spiele'!$H26-'alle Spiele'!$J26&lt;0,'alle Spiele'!DL26-'alle Spiele'!DM26&lt;0),AND('alle Spiele'!$H26-'alle Spiele'!$J26&gt;0,'alle Spiele'!DL26-'alle Spiele'!DM26&gt;0),AND('alle Spiele'!$H26-'alle Spiele'!$J26=0,'alle Spiele'!DL26-'alle Spiele'!DM26=0)),Punktsystem!$B$6,0)))</f>
        <v>0</v>
      </c>
      <c r="DM26" s="222">
        <f>IF(DL26=Punktsystem!$B$6,IF(AND(Punktsystem!$D$9&lt;&gt;"",'alle Spiele'!$H26-'alle Spiele'!$J26='alle Spiele'!DL26-'alle Spiele'!DM26,'alle Spiele'!$H26&lt;&gt;'alle Spiele'!$J26),Punktsystem!$B$9,0)+IF(AND(Punktsystem!$D$11&lt;&gt;"",OR('alle Spiele'!$H26='alle Spiele'!DL26,'alle Spiele'!$J26='alle Spiele'!DM26)),Punktsystem!$B$11,0)+IF(AND(Punktsystem!$D$10&lt;&gt;"",'alle Spiele'!$H26='alle Spiele'!$J26,'alle Spiele'!DL26='alle Spiele'!DM26,ABS('alle Spiele'!$H26-'alle Spiele'!DL26)=1),Punktsystem!$B$10,0),0)</f>
        <v>0</v>
      </c>
      <c r="DN26" s="223">
        <f>IF(DL26=Punktsystem!$B$5,IF(AND(Punktsystem!$I$14&lt;&gt;"",'alle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O26" s="226">
        <f>IF(OR('alle Spiele'!DO26="",'alle Spiele'!DP26="",'alle Spiele'!$K26="x"),0,IF(AND('alle Spiele'!$H26='alle Spiele'!DO26,'alle Spiele'!$J26='alle Spiele'!DP26),Punktsystem!$B$5,IF(OR(AND('alle Spiele'!$H26-'alle Spiele'!$J26&lt;0,'alle Spiele'!DO26-'alle Spiele'!DP26&lt;0),AND('alle Spiele'!$H26-'alle Spiele'!$J26&gt;0,'alle Spiele'!DO26-'alle Spiele'!DP26&gt;0),AND('alle Spiele'!$H26-'alle Spiele'!$J26=0,'alle Spiele'!DO26-'alle Spiele'!DP26=0)),Punktsystem!$B$6,0)))</f>
        <v>0</v>
      </c>
      <c r="DP26" s="222">
        <f>IF(DO26=Punktsystem!$B$6,IF(AND(Punktsystem!$D$9&lt;&gt;"",'alle Spiele'!$H26-'alle Spiele'!$J26='alle Spiele'!DO26-'alle Spiele'!DP26,'alle Spiele'!$H26&lt;&gt;'alle Spiele'!$J26),Punktsystem!$B$9,0)+IF(AND(Punktsystem!$D$11&lt;&gt;"",OR('alle Spiele'!$H26='alle Spiele'!DO26,'alle Spiele'!$J26='alle Spiele'!DP26)),Punktsystem!$B$11,0)+IF(AND(Punktsystem!$D$10&lt;&gt;"",'alle Spiele'!$H26='alle Spiele'!$J26,'alle Spiele'!DO26='alle Spiele'!DP26,ABS('alle Spiele'!$H26-'alle Spiele'!DO26)=1),Punktsystem!$B$10,0),0)</f>
        <v>0</v>
      </c>
      <c r="DQ26" s="223">
        <f>IF(DO26=Punktsystem!$B$5,IF(AND(Punktsystem!$I$14&lt;&gt;"",'alle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R26" s="226">
        <f>IF(OR('alle Spiele'!DR26="",'alle Spiele'!DS26="",'alle Spiele'!$K26="x"),0,IF(AND('alle Spiele'!$H26='alle Spiele'!DR26,'alle Spiele'!$J26='alle Spiele'!DS26),Punktsystem!$B$5,IF(OR(AND('alle Spiele'!$H26-'alle Spiele'!$J26&lt;0,'alle Spiele'!DR26-'alle Spiele'!DS26&lt;0),AND('alle Spiele'!$H26-'alle Spiele'!$J26&gt;0,'alle Spiele'!DR26-'alle Spiele'!DS26&gt;0),AND('alle Spiele'!$H26-'alle Spiele'!$J26=0,'alle Spiele'!DR26-'alle Spiele'!DS26=0)),Punktsystem!$B$6,0)))</f>
        <v>0</v>
      </c>
      <c r="DS26" s="222">
        <f>IF(DR26=Punktsystem!$B$6,IF(AND(Punktsystem!$D$9&lt;&gt;"",'alle Spiele'!$H26-'alle Spiele'!$J26='alle Spiele'!DR26-'alle Spiele'!DS26,'alle Spiele'!$H26&lt;&gt;'alle Spiele'!$J26),Punktsystem!$B$9,0)+IF(AND(Punktsystem!$D$11&lt;&gt;"",OR('alle Spiele'!$H26='alle Spiele'!DR26,'alle Spiele'!$J26='alle Spiele'!DS26)),Punktsystem!$B$11,0)+IF(AND(Punktsystem!$D$10&lt;&gt;"",'alle Spiele'!$H26='alle Spiele'!$J26,'alle Spiele'!DR26='alle Spiele'!DS26,ABS('alle Spiele'!$H26-'alle Spiele'!DR26)=1),Punktsystem!$B$10,0),0)</f>
        <v>0</v>
      </c>
      <c r="DT26" s="223">
        <f>IF(DR26=Punktsystem!$B$5,IF(AND(Punktsystem!$I$14&lt;&gt;"",'alle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U26" s="226">
        <f>IF(OR('alle Spiele'!DU26="",'alle Spiele'!DV26="",'alle Spiele'!$K26="x"),0,IF(AND('alle Spiele'!$H26='alle Spiele'!DU26,'alle Spiele'!$J26='alle Spiele'!DV26),Punktsystem!$B$5,IF(OR(AND('alle Spiele'!$H26-'alle Spiele'!$J26&lt;0,'alle Spiele'!DU26-'alle Spiele'!DV26&lt;0),AND('alle Spiele'!$H26-'alle Spiele'!$J26&gt;0,'alle Spiele'!DU26-'alle Spiele'!DV26&gt;0),AND('alle Spiele'!$H26-'alle Spiele'!$J26=0,'alle Spiele'!DU26-'alle Spiele'!DV26=0)),Punktsystem!$B$6,0)))</f>
        <v>0</v>
      </c>
      <c r="DV26" s="222">
        <f>IF(DU26=Punktsystem!$B$6,IF(AND(Punktsystem!$D$9&lt;&gt;"",'alle Spiele'!$H26-'alle Spiele'!$J26='alle Spiele'!DU26-'alle Spiele'!DV26,'alle Spiele'!$H26&lt;&gt;'alle Spiele'!$J26),Punktsystem!$B$9,0)+IF(AND(Punktsystem!$D$11&lt;&gt;"",OR('alle Spiele'!$H26='alle Spiele'!DU26,'alle Spiele'!$J26='alle Spiele'!DV26)),Punktsystem!$B$11,0)+IF(AND(Punktsystem!$D$10&lt;&gt;"",'alle Spiele'!$H26='alle Spiele'!$J26,'alle Spiele'!DU26='alle Spiele'!DV26,ABS('alle Spiele'!$H26-'alle Spiele'!DU26)=1),Punktsystem!$B$10,0),0)</f>
        <v>0</v>
      </c>
      <c r="DW26" s="223">
        <f>IF(DU26=Punktsystem!$B$5,IF(AND(Punktsystem!$I$14&lt;&gt;"",'alle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X26" s="226">
        <f>IF(OR('alle Spiele'!DX26="",'alle Spiele'!DY26="",'alle Spiele'!$K26="x"),0,IF(AND('alle Spiele'!$H26='alle Spiele'!DX26,'alle Spiele'!$J26='alle Spiele'!DY26),Punktsystem!$B$5,IF(OR(AND('alle Spiele'!$H26-'alle Spiele'!$J26&lt;0,'alle Spiele'!DX26-'alle Spiele'!DY26&lt;0),AND('alle Spiele'!$H26-'alle Spiele'!$J26&gt;0,'alle Spiele'!DX26-'alle Spiele'!DY26&gt;0),AND('alle Spiele'!$H26-'alle Spiele'!$J26=0,'alle Spiele'!DX26-'alle Spiele'!DY26=0)),Punktsystem!$B$6,0)))</f>
        <v>0</v>
      </c>
      <c r="DY26" s="222">
        <f>IF(DX26=Punktsystem!$B$6,IF(AND(Punktsystem!$D$9&lt;&gt;"",'alle Spiele'!$H26-'alle Spiele'!$J26='alle Spiele'!DX26-'alle Spiele'!DY26,'alle Spiele'!$H26&lt;&gt;'alle Spiele'!$J26),Punktsystem!$B$9,0)+IF(AND(Punktsystem!$D$11&lt;&gt;"",OR('alle Spiele'!$H26='alle Spiele'!DX26,'alle Spiele'!$J26='alle Spiele'!DY26)),Punktsystem!$B$11,0)+IF(AND(Punktsystem!$D$10&lt;&gt;"",'alle Spiele'!$H26='alle Spiele'!$J26,'alle Spiele'!DX26='alle Spiele'!DY26,ABS('alle Spiele'!$H26-'alle Spiele'!DX26)=1),Punktsystem!$B$10,0),0)</f>
        <v>0</v>
      </c>
      <c r="DZ26" s="223">
        <f>IF(DX26=Punktsystem!$B$5,IF(AND(Punktsystem!$I$14&lt;&gt;"",'alle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A26" s="226">
        <f>IF(OR('alle Spiele'!EA26="",'alle Spiele'!EB26="",'alle Spiele'!$K26="x"),0,IF(AND('alle Spiele'!$H26='alle Spiele'!EA26,'alle Spiele'!$J26='alle Spiele'!EB26),Punktsystem!$B$5,IF(OR(AND('alle Spiele'!$H26-'alle Spiele'!$J26&lt;0,'alle Spiele'!EA26-'alle Spiele'!EB26&lt;0),AND('alle Spiele'!$H26-'alle Spiele'!$J26&gt;0,'alle Spiele'!EA26-'alle Spiele'!EB26&gt;0),AND('alle Spiele'!$H26-'alle Spiele'!$J26=0,'alle Spiele'!EA26-'alle Spiele'!EB26=0)),Punktsystem!$B$6,0)))</f>
        <v>0</v>
      </c>
      <c r="EB26" s="222">
        <f>IF(EA26=Punktsystem!$B$6,IF(AND(Punktsystem!$D$9&lt;&gt;"",'alle Spiele'!$H26-'alle Spiele'!$J26='alle Spiele'!EA26-'alle Spiele'!EB26,'alle Spiele'!$H26&lt;&gt;'alle Spiele'!$J26),Punktsystem!$B$9,0)+IF(AND(Punktsystem!$D$11&lt;&gt;"",OR('alle Spiele'!$H26='alle Spiele'!EA26,'alle Spiele'!$J26='alle Spiele'!EB26)),Punktsystem!$B$11,0)+IF(AND(Punktsystem!$D$10&lt;&gt;"",'alle Spiele'!$H26='alle Spiele'!$J26,'alle Spiele'!EA26='alle Spiele'!EB26,ABS('alle Spiele'!$H26-'alle Spiele'!EA26)=1),Punktsystem!$B$10,0),0)</f>
        <v>0</v>
      </c>
      <c r="EC26" s="223">
        <f>IF(EA26=Punktsystem!$B$5,IF(AND(Punktsystem!$I$14&lt;&gt;"",'alle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D26" s="226">
        <f>IF(OR('alle Spiele'!ED26="",'alle Spiele'!EE26="",'alle Spiele'!$K26="x"),0,IF(AND('alle Spiele'!$H26='alle Spiele'!ED26,'alle Spiele'!$J26='alle Spiele'!EE26),Punktsystem!$B$5,IF(OR(AND('alle Spiele'!$H26-'alle Spiele'!$J26&lt;0,'alle Spiele'!ED26-'alle Spiele'!EE26&lt;0),AND('alle Spiele'!$H26-'alle Spiele'!$J26&gt;0,'alle Spiele'!ED26-'alle Spiele'!EE26&gt;0),AND('alle Spiele'!$H26-'alle Spiele'!$J26=0,'alle Spiele'!ED26-'alle Spiele'!EE26=0)),Punktsystem!$B$6,0)))</f>
        <v>0</v>
      </c>
      <c r="EE26" s="222">
        <f>IF(ED26=Punktsystem!$B$6,IF(AND(Punktsystem!$D$9&lt;&gt;"",'alle Spiele'!$H26-'alle Spiele'!$J26='alle Spiele'!ED26-'alle Spiele'!EE26,'alle Spiele'!$H26&lt;&gt;'alle Spiele'!$J26),Punktsystem!$B$9,0)+IF(AND(Punktsystem!$D$11&lt;&gt;"",OR('alle Spiele'!$H26='alle Spiele'!ED26,'alle Spiele'!$J26='alle Spiele'!EE26)),Punktsystem!$B$11,0)+IF(AND(Punktsystem!$D$10&lt;&gt;"",'alle Spiele'!$H26='alle Spiele'!$J26,'alle Spiele'!ED26='alle Spiele'!EE26,ABS('alle Spiele'!$H26-'alle Spiele'!ED26)=1),Punktsystem!$B$10,0),0)</f>
        <v>0</v>
      </c>
      <c r="EF26" s="223">
        <f>IF(ED26=Punktsystem!$B$5,IF(AND(Punktsystem!$I$14&lt;&gt;"",'alle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G26" s="226">
        <f>IF(OR('alle Spiele'!EG26="",'alle Spiele'!EH26="",'alle Spiele'!$K26="x"),0,IF(AND('alle Spiele'!$H26='alle Spiele'!EG26,'alle Spiele'!$J26='alle Spiele'!EH26),Punktsystem!$B$5,IF(OR(AND('alle Spiele'!$H26-'alle Spiele'!$J26&lt;0,'alle Spiele'!EG26-'alle Spiele'!EH26&lt;0),AND('alle Spiele'!$H26-'alle Spiele'!$J26&gt;0,'alle Spiele'!EG26-'alle Spiele'!EH26&gt;0),AND('alle Spiele'!$H26-'alle Spiele'!$J26=0,'alle Spiele'!EG26-'alle Spiele'!EH26=0)),Punktsystem!$B$6,0)))</f>
        <v>0</v>
      </c>
      <c r="EH26" s="222">
        <f>IF(EG26=Punktsystem!$B$6,IF(AND(Punktsystem!$D$9&lt;&gt;"",'alle Spiele'!$H26-'alle Spiele'!$J26='alle Spiele'!EG26-'alle Spiele'!EH26,'alle Spiele'!$H26&lt;&gt;'alle Spiele'!$J26),Punktsystem!$B$9,0)+IF(AND(Punktsystem!$D$11&lt;&gt;"",OR('alle Spiele'!$H26='alle Spiele'!EG26,'alle Spiele'!$J26='alle Spiele'!EH26)),Punktsystem!$B$11,0)+IF(AND(Punktsystem!$D$10&lt;&gt;"",'alle Spiele'!$H26='alle Spiele'!$J26,'alle Spiele'!EG26='alle Spiele'!EH26,ABS('alle Spiele'!$H26-'alle Spiele'!EG26)=1),Punktsystem!$B$10,0),0)</f>
        <v>0</v>
      </c>
      <c r="EI26" s="223">
        <f>IF(EG26=Punktsystem!$B$5,IF(AND(Punktsystem!$I$14&lt;&gt;"",'alle Spiele'!$H26+'alle Spiele'!$J26&gt;Punktsystem!$D$14),('alle Spiele'!$H26+'alle Spiele'!$J26-Punktsystem!$D$14)*Punktsystem!$F$14,0)+IF(AND(Punktsystem!$I$15&lt;&gt;"",ABS('alle Spiele'!$H26-'alle Spiele'!$J26)&gt;Punktsystem!$D$15),(ABS('alle Spiele'!$H26-'alle Spiele'!$J26)-Punktsystem!$D$15)*Punktsystem!$F$15,0),0)</f>
        <v>0</v>
      </c>
    </row>
    <row r="27" spans="1:139">
      <c r="A27"/>
      <c r="B27"/>
      <c r="C27"/>
      <c r="D27"/>
      <c r="E27"/>
      <c r="F27"/>
      <c r="G27"/>
      <c r="H27"/>
      <c r="J27"/>
      <c r="K27"/>
      <c r="L27"/>
      <c r="M27"/>
      <c r="N27"/>
      <c r="O27"/>
      <c r="P27"/>
      <c r="Q27"/>
      <c r="T27" s="226">
        <f>IF(OR('alle Spiele'!T27="",'alle Spiele'!U27="",'alle Spiele'!$K27="x"),0,IF(AND('alle Spiele'!$H27='alle Spiele'!T27,'alle Spiele'!$J27='alle Spiele'!U27),Punktsystem!$B$5,IF(OR(AND('alle Spiele'!$H27-'alle Spiele'!$J27&lt;0,'alle Spiele'!T27-'alle Spiele'!U27&lt;0),AND('alle Spiele'!$H27-'alle Spiele'!$J27&gt;0,'alle Spiele'!T27-'alle Spiele'!U27&gt;0),AND('alle Spiele'!$H27-'alle Spiele'!$J27=0,'alle Spiele'!T27-'alle Spiele'!U27=0)),Punktsystem!$B$6,0)))</f>
        <v>0</v>
      </c>
      <c r="U27" s="222">
        <f>IF(T27=Punktsystem!$B$6,IF(AND(Punktsystem!$D$9&lt;&gt;"",'alle Spiele'!$H27-'alle Spiele'!$J27='alle Spiele'!T27-'alle Spiele'!U27,'alle Spiele'!$H27&lt;&gt;'alle Spiele'!$J27),Punktsystem!$B$9,0)+IF(AND(Punktsystem!$D$11&lt;&gt;"",OR('alle Spiele'!$H27='alle Spiele'!T27,'alle Spiele'!$J27='alle Spiele'!U27)),Punktsystem!$B$11,0)+IF(AND(Punktsystem!$D$10&lt;&gt;"",'alle Spiele'!$H27='alle Spiele'!$J27,'alle Spiele'!T27='alle Spiele'!U27,ABS('alle Spiele'!$H27-'alle Spiele'!T27)=1),Punktsystem!$B$10,0),0)</f>
        <v>0</v>
      </c>
      <c r="V27" s="223">
        <f>IF(T27=Punktsystem!$B$5,IF(AND(Punktsystem!$I$14&lt;&gt;"",'alle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W27" s="226">
        <f>IF(OR('alle Spiele'!W27="",'alle Spiele'!X27="",'alle Spiele'!$K27="x"),0,IF(AND('alle Spiele'!$H27='alle Spiele'!W27,'alle Spiele'!$J27='alle Spiele'!X27),Punktsystem!$B$5,IF(OR(AND('alle Spiele'!$H27-'alle Spiele'!$J27&lt;0,'alle Spiele'!W27-'alle Spiele'!X27&lt;0),AND('alle Spiele'!$H27-'alle Spiele'!$J27&gt;0,'alle Spiele'!W27-'alle Spiele'!X27&gt;0),AND('alle Spiele'!$H27-'alle Spiele'!$J27=0,'alle Spiele'!W27-'alle Spiele'!X27=0)),Punktsystem!$B$6,0)))</f>
        <v>0</v>
      </c>
      <c r="X27" s="222">
        <f>IF(W27=Punktsystem!$B$6,IF(AND(Punktsystem!$D$9&lt;&gt;"",'alle Spiele'!$H27-'alle Spiele'!$J27='alle Spiele'!W27-'alle Spiele'!X27,'alle Spiele'!$H27&lt;&gt;'alle Spiele'!$J27),Punktsystem!$B$9,0)+IF(AND(Punktsystem!$D$11&lt;&gt;"",OR('alle Spiele'!$H27='alle Spiele'!W27,'alle Spiele'!$J27='alle Spiele'!X27)),Punktsystem!$B$11,0)+IF(AND(Punktsystem!$D$10&lt;&gt;"",'alle Spiele'!$H27='alle Spiele'!$J27,'alle Spiele'!W27='alle Spiele'!X27,ABS('alle Spiele'!$H27-'alle Spiele'!W27)=1),Punktsystem!$B$10,0),0)</f>
        <v>0</v>
      </c>
      <c r="Y27" s="223">
        <f>IF(W27=Punktsystem!$B$5,IF(AND(Punktsystem!$I$14&lt;&gt;"",'alle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Z27" s="226">
        <f>IF(OR('alle Spiele'!Z27="",'alle Spiele'!AA27="",'alle Spiele'!$K27="x"),0,IF(AND('alle Spiele'!$H27='alle Spiele'!Z27,'alle Spiele'!$J27='alle Spiele'!AA27),Punktsystem!$B$5,IF(OR(AND('alle Spiele'!$H27-'alle Spiele'!$J27&lt;0,'alle Spiele'!Z27-'alle Spiele'!AA27&lt;0),AND('alle Spiele'!$H27-'alle Spiele'!$J27&gt;0,'alle Spiele'!Z27-'alle Spiele'!AA27&gt;0),AND('alle Spiele'!$H27-'alle Spiele'!$J27=0,'alle Spiele'!Z27-'alle Spiele'!AA27=0)),Punktsystem!$B$6,0)))</f>
        <v>0</v>
      </c>
      <c r="AA27" s="222">
        <f>IF(Z27=Punktsystem!$B$6,IF(AND(Punktsystem!$D$9&lt;&gt;"",'alle Spiele'!$H27-'alle Spiele'!$J27='alle Spiele'!Z27-'alle Spiele'!AA27,'alle Spiele'!$H27&lt;&gt;'alle Spiele'!$J27),Punktsystem!$B$9,0)+IF(AND(Punktsystem!$D$11&lt;&gt;"",OR('alle Spiele'!$H27='alle Spiele'!Z27,'alle Spiele'!$J27='alle Spiele'!AA27)),Punktsystem!$B$11,0)+IF(AND(Punktsystem!$D$10&lt;&gt;"",'alle Spiele'!$H27='alle Spiele'!$J27,'alle Spiele'!Z27='alle Spiele'!AA27,ABS('alle Spiele'!$H27-'alle Spiele'!Z27)=1),Punktsystem!$B$10,0),0)</f>
        <v>0</v>
      </c>
      <c r="AB27" s="223">
        <f>IF(Z27=Punktsystem!$B$5,IF(AND(Punktsystem!$I$14&lt;&gt;"",'alle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C27" s="226">
        <f>IF(OR('alle Spiele'!AC27="",'alle Spiele'!AD27="",'alle Spiele'!$K27="x"),0,IF(AND('alle Spiele'!$H27='alle Spiele'!AC27,'alle Spiele'!$J27='alle Spiele'!AD27),Punktsystem!$B$5,IF(OR(AND('alle Spiele'!$H27-'alle Spiele'!$J27&lt;0,'alle Spiele'!AC27-'alle Spiele'!AD27&lt;0),AND('alle Spiele'!$H27-'alle Spiele'!$J27&gt;0,'alle Spiele'!AC27-'alle Spiele'!AD27&gt;0),AND('alle Spiele'!$H27-'alle Spiele'!$J27=0,'alle Spiele'!AC27-'alle Spiele'!AD27=0)),Punktsystem!$B$6,0)))</f>
        <v>0</v>
      </c>
      <c r="AD27" s="222">
        <f>IF(AC27=Punktsystem!$B$6,IF(AND(Punktsystem!$D$9&lt;&gt;"",'alle Spiele'!$H27-'alle Spiele'!$J27='alle Spiele'!AC27-'alle Spiele'!AD27,'alle Spiele'!$H27&lt;&gt;'alle Spiele'!$J27),Punktsystem!$B$9,0)+IF(AND(Punktsystem!$D$11&lt;&gt;"",OR('alle Spiele'!$H27='alle Spiele'!AC27,'alle Spiele'!$J27='alle Spiele'!AD27)),Punktsystem!$B$11,0)+IF(AND(Punktsystem!$D$10&lt;&gt;"",'alle Spiele'!$H27='alle Spiele'!$J27,'alle Spiele'!AC27='alle Spiele'!AD27,ABS('alle Spiele'!$H27-'alle Spiele'!AC27)=1),Punktsystem!$B$10,0),0)</f>
        <v>0</v>
      </c>
      <c r="AE27" s="223">
        <f>IF(AC27=Punktsystem!$B$5,IF(AND(Punktsystem!$I$14&lt;&gt;"",'alle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F27" s="226">
        <f>IF(OR('alle Spiele'!AF27="",'alle Spiele'!AG27="",'alle Spiele'!$K27="x"),0,IF(AND('alle Spiele'!$H27='alle Spiele'!AF27,'alle Spiele'!$J27='alle Spiele'!AG27),Punktsystem!$B$5,IF(OR(AND('alle Spiele'!$H27-'alle Spiele'!$J27&lt;0,'alle Spiele'!AF27-'alle Spiele'!AG27&lt;0),AND('alle Spiele'!$H27-'alle Spiele'!$J27&gt;0,'alle Spiele'!AF27-'alle Spiele'!AG27&gt;0),AND('alle Spiele'!$H27-'alle Spiele'!$J27=0,'alle Spiele'!AF27-'alle Spiele'!AG27=0)),Punktsystem!$B$6,0)))</f>
        <v>0</v>
      </c>
      <c r="AG27" s="222">
        <f>IF(AF27=Punktsystem!$B$6,IF(AND(Punktsystem!$D$9&lt;&gt;"",'alle Spiele'!$H27-'alle Spiele'!$J27='alle Spiele'!AF27-'alle Spiele'!AG27,'alle Spiele'!$H27&lt;&gt;'alle Spiele'!$J27),Punktsystem!$B$9,0)+IF(AND(Punktsystem!$D$11&lt;&gt;"",OR('alle Spiele'!$H27='alle Spiele'!AF27,'alle Spiele'!$J27='alle Spiele'!AG27)),Punktsystem!$B$11,0)+IF(AND(Punktsystem!$D$10&lt;&gt;"",'alle Spiele'!$H27='alle Spiele'!$J27,'alle Spiele'!AF27='alle Spiele'!AG27,ABS('alle Spiele'!$H27-'alle Spiele'!AF27)=1),Punktsystem!$B$10,0),0)</f>
        <v>0</v>
      </c>
      <c r="AH27" s="223">
        <f>IF(AF27=Punktsystem!$B$5,IF(AND(Punktsystem!$I$14&lt;&gt;"",'alle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I27" s="226">
        <f>IF(OR('alle Spiele'!AI27="",'alle Spiele'!AJ27="",'alle Spiele'!$K27="x"),0,IF(AND('alle Spiele'!$H27='alle Spiele'!AI27,'alle Spiele'!$J27='alle Spiele'!AJ27),Punktsystem!$B$5,IF(OR(AND('alle Spiele'!$H27-'alle Spiele'!$J27&lt;0,'alle Spiele'!AI27-'alle Spiele'!AJ27&lt;0),AND('alle Spiele'!$H27-'alle Spiele'!$J27&gt;0,'alle Spiele'!AI27-'alle Spiele'!AJ27&gt;0),AND('alle Spiele'!$H27-'alle Spiele'!$J27=0,'alle Spiele'!AI27-'alle Spiele'!AJ27=0)),Punktsystem!$B$6,0)))</f>
        <v>0</v>
      </c>
      <c r="AJ27" s="222">
        <f>IF(AI27=Punktsystem!$B$6,IF(AND(Punktsystem!$D$9&lt;&gt;"",'alle Spiele'!$H27-'alle Spiele'!$J27='alle Spiele'!AI27-'alle Spiele'!AJ27,'alle Spiele'!$H27&lt;&gt;'alle Spiele'!$J27),Punktsystem!$B$9,0)+IF(AND(Punktsystem!$D$11&lt;&gt;"",OR('alle Spiele'!$H27='alle Spiele'!AI27,'alle Spiele'!$J27='alle Spiele'!AJ27)),Punktsystem!$B$11,0)+IF(AND(Punktsystem!$D$10&lt;&gt;"",'alle Spiele'!$H27='alle Spiele'!$J27,'alle Spiele'!AI27='alle Spiele'!AJ27,ABS('alle Spiele'!$H27-'alle Spiele'!AI27)=1),Punktsystem!$B$10,0),0)</f>
        <v>0</v>
      </c>
      <c r="AK27" s="223">
        <f>IF(AI27=Punktsystem!$B$5,IF(AND(Punktsystem!$I$14&lt;&gt;"",'alle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L27" s="226">
        <f>IF(OR('alle Spiele'!AL27="",'alle Spiele'!AM27="",'alle Spiele'!$K27="x"),0,IF(AND('alle Spiele'!$H27='alle Spiele'!AL27,'alle Spiele'!$J27='alle Spiele'!AM27),Punktsystem!$B$5,IF(OR(AND('alle Spiele'!$H27-'alle Spiele'!$J27&lt;0,'alle Spiele'!AL27-'alle Spiele'!AM27&lt;0),AND('alle Spiele'!$H27-'alle Spiele'!$J27&gt;0,'alle Spiele'!AL27-'alle Spiele'!AM27&gt;0),AND('alle Spiele'!$H27-'alle Spiele'!$J27=0,'alle Spiele'!AL27-'alle Spiele'!AM27=0)),Punktsystem!$B$6,0)))</f>
        <v>0</v>
      </c>
      <c r="AM27" s="222">
        <f>IF(AL27=Punktsystem!$B$6,IF(AND(Punktsystem!$D$9&lt;&gt;"",'alle Spiele'!$H27-'alle Spiele'!$J27='alle Spiele'!AL27-'alle Spiele'!AM27,'alle Spiele'!$H27&lt;&gt;'alle Spiele'!$J27),Punktsystem!$B$9,0)+IF(AND(Punktsystem!$D$11&lt;&gt;"",OR('alle Spiele'!$H27='alle Spiele'!AL27,'alle Spiele'!$J27='alle Spiele'!AM27)),Punktsystem!$B$11,0)+IF(AND(Punktsystem!$D$10&lt;&gt;"",'alle Spiele'!$H27='alle Spiele'!$J27,'alle Spiele'!AL27='alle Spiele'!AM27,ABS('alle Spiele'!$H27-'alle Spiele'!AL27)=1),Punktsystem!$B$10,0),0)</f>
        <v>0</v>
      </c>
      <c r="AN27" s="223">
        <f>IF(AL27=Punktsystem!$B$5,IF(AND(Punktsystem!$I$14&lt;&gt;"",'alle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O27" s="226">
        <f>IF(OR('alle Spiele'!AO27="",'alle Spiele'!AP27="",'alle Spiele'!$K27="x"),0,IF(AND('alle Spiele'!$H27='alle Spiele'!AO27,'alle Spiele'!$J27='alle Spiele'!AP27),Punktsystem!$B$5,IF(OR(AND('alle Spiele'!$H27-'alle Spiele'!$J27&lt;0,'alle Spiele'!AO27-'alle Spiele'!AP27&lt;0),AND('alle Spiele'!$H27-'alle Spiele'!$J27&gt;0,'alle Spiele'!AO27-'alle Spiele'!AP27&gt;0),AND('alle Spiele'!$H27-'alle Spiele'!$J27=0,'alle Spiele'!AO27-'alle Spiele'!AP27=0)),Punktsystem!$B$6,0)))</f>
        <v>0</v>
      </c>
      <c r="AP27" s="222">
        <f>IF(AO27=Punktsystem!$B$6,IF(AND(Punktsystem!$D$9&lt;&gt;"",'alle Spiele'!$H27-'alle Spiele'!$J27='alle Spiele'!AO27-'alle Spiele'!AP27,'alle Spiele'!$H27&lt;&gt;'alle Spiele'!$J27),Punktsystem!$B$9,0)+IF(AND(Punktsystem!$D$11&lt;&gt;"",OR('alle Spiele'!$H27='alle Spiele'!AO27,'alle Spiele'!$J27='alle Spiele'!AP27)),Punktsystem!$B$11,0)+IF(AND(Punktsystem!$D$10&lt;&gt;"",'alle Spiele'!$H27='alle Spiele'!$J27,'alle Spiele'!AO27='alle Spiele'!AP27,ABS('alle Spiele'!$H27-'alle Spiele'!AO27)=1),Punktsystem!$B$10,0),0)</f>
        <v>0</v>
      </c>
      <c r="AQ27" s="223">
        <f>IF(AO27=Punktsystem!$B$5,IF(AND(Punktsystem!$I$14&lt;&gt;"",'alle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R27" s="226">
        <f>IF(OR('alle Spiele'!AR27="",'alle Spiele'!AS27="",'alle Spiele'!$K27="x"),0,IF(AND('alle Spiele'!$H27='alle Spiele'!AR27,'alle Spiele'!$J27='alle Spiele'!AS27),Punktsystem!$B$5,IF(OR(AND('alle Spiele'!$H27-'alle Spiele'!$J27&lt;0,'alle Spiele'!AR27-'alle Spiele'!AS27&lt;0),AND('alle Spiele'!$H27-'alle Spiele'!$J27&gt;0,'alle Spiele'!AR27-'alle Spiele'!AS27&gt;0),AND('alle Spiele'!$H27-'alle Spiele'!$J27=0,'alle Spiele'!AR27-'alle Spiele'!AS27=0)),Punktsystem!$B$6,0)))</f>
        <v>0</v>
      </c>
      <c r="AS27" s="222">
        <f>IF(AR27=Punktsystem!$B$6,IF(AND(Punktsystem!$D$9&lt;&gt;"",'alle Spiele'!$H27-'alle Spiele'!$J27='alle Spiele'!AR27-'alle Spiele'!AS27,'alle Spiele'!$H27&lt;&gt;'alle Spiele'!$J27),Punktsystem!$B$9,0)+IF(AND(Punktsystem!$D$11&lt;&gt;"",OR('alle Spiele'!$H27='alle Spiele'!AR27,'alle Spiele'!$J27='alle Spiele'!AS27)),Punktsystem!$B$11,0)+IF(AND(Punktsystem!$D$10&lt;&gt;"",'alle Spiele'!$H27='alle Spiele'!$J27,'alle Spiele'!AR27='alle Spiele'!AS27,ABS('alle Spiele'!$H27-'alle Spiele'!AR27)=1),Punktsystem!$B$10,0),0)</f>
        <v>0</v>
      </c>
      <c r="AT27" s="223">
        <f>IF(AR27=Punktsystem!$B$5,IF(AND(Punktsystem!$I$14&lt;&gt;"",'alle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U27" s="226">
        <f>IF(OR('alle Spiele'!AU27="",'alle Spiele'!AV27="",'alle Spiele'!$K27="x"),0,IF(AND('alle Spiele'!$H27='alle Spiele'!AU27,'alle Spiele'!$J27='alle Spiele'!AV27),Punktsystem!$B$5,IF(OR(AND('alle Spiele'!$H27-'alle Spiele'!$J27&lt;0,'alle Spiele'!AU27-'alle Spiele'!AV27&lt;0),AND('alle Spiele'!$H27-'alle Spiele'!$J27&gt;0,'alle Spiele'!AU27-'alle Spiele'!AV27&gt;0),AND('alle Spiele'!$H27-'alle Spiele'!$J27=0,'alle Spiele'!AU27-'alle Spiele'!AV27=0)),Punktsystem!$B$6,0)))</f>
        <v>0</v>
      </c>
      <c r="AV27" s="222">
        <f>IF(AU27=Punktsystem!$B$6,IF(AND(Punktsystem!$D$9&lt;&gt;"",'alle Spiele'!$H27-'alle Spiele'!$J27='alle Spiele'!AU27-'alle Spiele'!AV27,'alle Spiele'!$H27&lt;&gt;'alle Spiele'!$J27),Punktsystem!$B$9,0)+IF(AND(Punktsystem!$D$11&lt;&gt;"",OR('alle Spiele'!$H27='alle Spiele'!AU27,'alle Spiele'!$J27='alle Spiele'!AV27)),Punktsystem!$B$11,0)+IF(AND(Punktsystem!$D$10&lt;&gt;"",'alle Spiele'!$H27='alle Spiele'!$J27,'alle Spiele'!AU27='alle Spiele'!AV27,ABS('alle Spiele'!$H27-'alle Spiele'!AU27)=1),Punktsystem!$B$10,0),0)</f>
        <v>0</v>
      </c>
      <c r="AW27" s="223">
        <f>IF(AU27=Punktsystem!$B$5,IF(AND(Punktsystem!$I$14&lt;&gt;"",'alle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X27" s="226">
        <f>IF(OR('alle Spiele'!AX27="",'alle Spiele'!AY27="",'alle Spiele'!$K27="x"),0,IF(AND('alle Spiele'!$H27='alle Spiele'!AX27,'alle Spiele'!$J27='alle Spiele'!AY27),Punktsystem!$B$5,IF(OR(AND('alle Spiele'!$H27-'alle Spiele'!$J27&lt;0,'alle Spiele'!AX27-'alle Spiele'!AY27&lt;0),AND('alle Spiele'!$H27-'alle Spiele'!$J27&gt;0,'alle Spiele'!AX27-'alle Spiele'!AY27&gt;0),AND('alle Spiele'!$H27-'alle Spiele'!$J27=0,'alle Spiele'!AX27-'alle Spiele'!AY27=0)),Punktsystem!$B$6,0)))</f>
        <v>0</v>
      </c>
      <c r="AY27" s="222">
        <f>IF(AX27=Punktsystem!$B$6,IF(AND(Punktsystem!$D$9&lt;&gt;"",'alle Spiele'!$H27-'alle Spiele'!$J27='alle Spiele'!AX27-'alle Spiele'!AY27,'alle Spiele'!$H27&lt;&gt;'alle Spiele'!$J27),Punktsystem!$B$9,0)+IF(AND(Punktsystem!$D$11&lt;&gt;"",OR('alle Spiele'!$H27='alle Spiele'!AX27,'alle Spiele'!$J27='alle Spiele'!AY27)),Punktsystem!$B$11,0)+IF(AND(Punktsystem!$D$10&lt;&gt;"",'alle Spiele'!$H27='alle Spiele'!$J27,'alle Spiele'!AX27='alle Spiele'!AY27,ABS('alle Spiele'!$H27-'alle Spiele'!AX27)=1),Punktsystem!$B$10,0),0)</f>
        <v>0</v>
      </c>
      <c r="AZ27" s="223">
        <f>IF(AX27=Punktsystem!$B$5,IF(AND(Punktsystem!$I$14&lt;&gt;"",'alle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A27" s="226">
        <f>IF(OR('alle Spiele'!BA27="",'alle Spiele'!BB27="",'alle Spiele'!$K27="x"),0,IF(AND('alle Spiele'!$H27='alle Spiele'!BA27,'alle Spiele'!$J27='alle Spiele'!BB27),Punktsystem!$B$5,IF(OR(AND('alle Spiele'!$H27-'alle Spiele'!$J27&lt;0,'alle Spiele'!BA27-'alle Spiele'!BB27&lt;0),AND('alle Spiele'!$H27-'alle Spiele'!$J27&gt;0,'alle Spiele'!BA27-'alle Spiele'!BB27&gt;0),AND('alle Spiele'!$H27-'alle Spiele'!$J27=0,'alle Spiele'!BA27-'alle Spiele'!BB27=0)),Punktsystem!$B$6,0)))</f>
        <v>0</v>
      </c>
      <c r="BB27" s="222">
        <f>IF(BA27=Punktsystem!$B$6,IF(AND(Punktsystem!$D$9&lt;&gt;"",'alle Spiele'!$H27-'alle Spiele'!$J27='alle Spiele'!BA27-'alle Spiele'!BB27,'alle Spiele'!$H27&lt;&gt;'alle Spiele'!$J27),Punktsystem!$B$9,0)+IF(AND(Punktsystem!$D$11&lt;&gt;"",OR('alle Spiele'!$H27='alle Spiele'!BA27,'alle Spiele'!$J27='alle Spiele'!BB27)),Punktsystem!$B$11,0)+IF(AND(Punktsystem!$D$10&lt;&gt;"",'alle Spiele'!$H27='alle Spiele'!$J27,'alle Spiele'!BA27='alle Spiele'!BB27,ABS('alle Spiele'!$H27-'alle Spiele'!BA27)=1),Punktsystem!$B$10,0),0)</f>
        <v>0</v>
      </c>
      <c r="BC27" s="223">
        <f>IF(BA27=Punktsystem!$B$5,IF(AND(Punktsystem!$I$14&lt;&gt;"",'alle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D27" s="226">
        <f>IF(OR('alle Spiele'!BD27="",'alle Spiele'!BE27="",'alle Spiele'!$K27="x"),0,IF(AND('alle Spiele'!$H27='alle Spiele'!BD27,'alle Spiele'!$J27='alle Spiele'!BE27),Punktsystem!$B$5,IF(OR(AND('alle Spiele'!$H27-'alle Spiele'!$J27&lt;0,'alle Spiele'!BD27-'alle Spiele'!BE27&lt;0),AND('alle Spiele'!$H27-'alle Spiele'!$J27&gt;0,'alle Spiele'!BD27-'alle Spiele'!BE27&gt;0),AND('alle Spiele'!$H27-'alle Spiele'!$J27=0,'alle Spiele'!BD27-'alle Spiele'!BE27=0)),Punktsystem!$B$6,0)))</f>
        <v>0</v>
      </c>
      <c r="BE27" s="222">
        <f>IF(BD27=Punktsystem!$B$6,IF(AND(Punktsystem!$D$9&lt;&gt;"",'alle Spiele'!$H27-'alle Spiele'!$J27='alle Spiele'!BD27-'alle Spiele'!BE27,'alle Spiele'!$H27&lt;&gt;'alle Spiele'!$J27),Punktsystem!$B$9,0)+IF(AND(Punktsystem!$D$11&lt;&gt;"",OR('alle Spiele'!$H27='alle Spiele'!BD27,'alle Spiele'!$J27='alle Spiele'!BE27)),Punktsystem!$B$11,0)+IF(AND(Punktsystem!$D$10&lt;&gt;"",'alle Spiele'!$H27='alle Spiele'!$J27,'alle Spiele'!BD27='alle Spiele'!BE27,ABS('alle Spiele'!$H27-'alle Spiele'!BD27)=1),Punktsystem!$B$10,0),0)</f>
        <v>0</v>
      </c>
      <c r="BF27" s="223">
        <f>IF(BD27=Punktsystem!$B$5,IF(AND(Punktsystem!$I$14&lt;&gt;"",'alle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G27" s="226">
        <f>IF(OR('alle Spiele'!BG27="",'alle Spiele'!BH27="",'alle Spiele'!$K27="x"),0,IF(AND('alle Spiele'!$H27='alle Spiele'!BG27,'alle Spiele'!$J27='alle Spiele'!BH27),Punktsystem!$B$5,IF(OR(AND('alle Spiele'!$H27-'alle Spiele'!$J27&lt;0,'alle Spiele'!BG27-'alle Spiele'!BH27&lt;0),AND('alle Spiele'!$H27-'alle Spiele'!$J27&gt;0,'alle Spiele'!BG27-'alle Spiele'!BH27&gt;0),AND('alle Spiele'!$H27-'alle Spiele'!$J27=0,'alle Spiele'!BG27-'alle Spiele'!BH27=0)),Punktsystem!$B$6,0)))</f>
        <v>0</v>
      </c>
      <c r="BH27" s="222">
        <f>IF(BG27=Punktsystem!$B$6,IF(AND(Punktsystem!$D$9&lt;&gt;"",'alle Spiele'!$H27-'alle Spiele'!$J27='alle Spiele'!BG27-'alle Spiele'!BH27,'alle Spiele'!$H27&lt;&gt;'alle Spiele'!$J27),Punktsystem!$B$9,0)+IF(AND(Punktsystem!$D$11&lt;&gt;"",OR('alle Spiele'!$H27='alle Spiele'!BG27,'alle Spiele'!$J27='alle Spiele'!BH27)),Punktsystem!$B$11,0)+IF(AND(Punktsystem!$D$10&lt;&gt;"",'alle Spiele'!$H27='alle Spiele'!$J27,'alle Spiele'!BG27='alle Spiele'!BH27,ABS('alle Spiele'!$H27-'alle Spiele'!BG27)=1),Punktsystem!$B$10,0),0)</f>
        <v>0</v>
      </c>
      <c r="BI27" s="223">
        <f>IF(BG27=Punktsystem!$B$5,IF(AND(Punktsystem!$I$14&lt;&gt;"",'alle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J27" s="226">
        <f>IF(OR('alle Spiele'!BJ27="",'alle Spiele'!BK27="",'alle Spiele'!$K27="x"),0,IF(AND('alle Spiele'!$H27='alle Spiele'!BJ27,'alle Spiele'!$J27='alle Spiele'!BK27),Punktsystem!$B$5,IF(OR(AND('alle Spiele'!$H27-'alle Spiele'!$J27&lt;0,'alle Spiele'!BJ27-'alle Spiele'!BK27&lt;0),AND('alle Spiele'!$H27-'alle Spiele'!$J27&gt;0,'alle Spiele'!BJ27-'alle Spiele'!BK27&gt;0),AND('alle Spiele'!$H27-'alle Spiele'!$J27=0,'alle Spiele'!BJ27-'alle Spiele'!BK27=0)),Punktsystem!$B$6,0)))</f>
        <v>0</v>
      </c>
      <c r="BK27" s="222">
        <f>IF(BJ27=Punktsystem!$B$6,IF(AND(Punktsystem!$D$9&lt;&gt;"",'alle Spiele'!$H27-'alle Spiele'!$J27='alle Spiele'!BJ27-'alle Spiele'!BK27,'alle Spiele'!$H27&lt;&gt;'alle Spiele'!$J27),Punktsystem!$B$9,0)+IF(AND(Punktsystem!$D$11&lt;&gt;"",OR('alle Spiele'!$H27='alle Spiele'!BJ27,'alle Spiele'!$J27='alle Spiele'!BK27)),Punktsystem!$B$11,0)+IF(AND(Punktsystem!$D$10&lt;&gt;"",'alle Spiele'!$H27='alle Spiele'!$J27,'alle Spiele'!BJ27='alle Spiele'!BK27,ABS('alle Spiele'!$H27-'alle Spiele'!BJ27)=1),Punktsystem!$B$10,0),0)</f>
        <v>0</v>
      </c>
      <c r="BL27" s="223">
        <f>IF(BJ27=Punktsystem!$B$5,IF(AND(Punktsystem!$I$14&lt;&gt;"",'alle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M27" s="226">
        <f>IF(OR('alle Spiele'!BM27="",'alle Spiele'!BN27="",'alle Spiele'!$K27="x"),0,IF(AND('alle Spiele'!$H27='alle Spiele'!BM27,'alle Spiele'!$J27='alle Spiele'!BN27),Punktsystem!$B$5,IF(OR(AND('alle Spiele'!$H27-'alle Spiele'!$J27&lt;0,'alle Spiele'!BM27-'alle Spiele'!BN27&lt;0),AND('alle Spiele'!$H27-'alle Spiele'!$J27&gt;0,'alle Spiele'!BM27-'alle Spiele'!BN27&gt;0),AND('alle Spiele'!$H27-'alle Spiele'!$J27=0,'alle Spiele'!BM27-'alle Spiele'!BN27=0)),Punktsystem!$B$6,0)))</f>
        <v>0</v>
      </c>
      <c r="BN27" s="222">
        <f>IF(BM27=Punktsystem!$B$6,IF(AND(Punktsystem!$D$9&lt;&gt;"",'alle Spiele'!$H27-'alle Spiele'!$J27='alle Spiele'!BM27-'alle Spiele'!BN27,'alle Spiele'!$H27&lt;&gt;'alle Spiele'!$J27),Punktsystem!$B$9,0)+IF(AND(Punktsystem!$D$11&lt;&gt;"",OR('alle Spiele'!$H27='alle Spiele'!BM27,'alle Spiele'!$J27='alle Spiele'!BN27)),Punktsystem!$B$11,0)+IF(AND(Punktsystem!$D$10&lt;&gt;"",'alle Spiele'!$H27='alle Spiele'!$J27,'alle Spiele'!BM27='alle Spiele'!BN27,ABS('alle Spiele'!$H27-'alle Spiele'!BM27)=1),Punktsystem!$B$10,0),0)</f>
        <v>0</v>
      </c>
      <c r="BO27" s="223">
        <f>IF(BM27=Punktsystem!$B$5,IF(AND(Punktsystem!$I$14&lt;&gt;"",'alle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P27" s="226">
        <f>IF(OR('alle Spiele'!BP27="",'alle Spiele'!BQ27="",'alle Spiele'!$K27="x"),0,IF(AND('alle Spiele'!$H27='alle Spiele'!BP27,'alle Spiele'!$J27='alle Spiele'!BQ27),Punktsystem!$B$5,IF(OR(AND('alle Spiele'!$H27-'alle Spiele'!$J27&lt;0,'alle Spiele'!BP27-'alle Spiele'!BQ27&lt;0),AND('alle Spiele'!$H27-'alle Spiele'!$J27&gt;0,'alle Spiele'!BP27-'alle Spiele'!BQ27&gt;0),AND('alle Spiele'!$H27-'alle Spiele'!$J27=0,'alle Spiele'!BP27-'alle Spiele'!BQ27=0)),Punktsystem!$B$6,0)))</f>
        <v>0</v>
      </c>
      <c r="BQ27" s="222">
        <f>IF(BP27=Punktsystem!$B$6,IF(AND(Punktsystem!$D$9&lt;&gt;"",'alle Spiele'!$H27-'alle Spiele'!$J27='alle Spiele'!BP27-'alle Spiele'!BQ27,'alle Spiele'!$H27&lt;&gt;'alle Spiele'!$J27),Punktsystem!$B$9,0)+IF(AND(Punktsystem!$D$11&lt;&gt;"",OR('alle Spiele'!$H27='alle Spiele'!BP27,'alle Spiele'!$J27='alle Spiele'!BQ27)),Punktsystem!$B$11,0)+IF(AND(Punktsystem!$D$10&lt;&gt;"",'alle Spiele'!$H27='alle Spiele'!$J27,'alle Spiele'!BP27='alle Spiele'!BQ27,ABS('alle Spiele'!$H27-'alle Spiele'!BP27)=1),Punktsystem!$B$10,0),0)</f>
        <v>0</v>
      </c>
      <c r="BR27" s="223">
        <f>IF(BP27=Punktsystem!$B$5,IF(AND(Punktsystem!$I$14&lt;&gt;"",'alle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S27" s="226">
        <f>IF(OR('alle Spiele'!BS27="",'alle Spiele'!BT27="",'alle Spiele'!$K27="x"),0,IF(AND('alle Spiele'!$H27='alle Spiele'!BS27,'alle Spiele'!$J27='alle Spiele'!BT27),Punktsystem!$B$5,IF(OR(AND('alle Spiele'!$H27-'alle Spiele'!$J27&lt;0,'alle Spiele'!BS27-'alle Spiele'!BT27&lt;0),AND('alle Spiele'!$H27-'alle Spiele'!$J27&gt;0,'alle Spiele'!BS27-'alle Spiele'!BT27&gt;0),AND('alle Spiele'!$H27-'alle Spiele'!$J27=0,'alle Spiele'!BS27-'alle Spiele'!BT27=0)),Punktsystem!$B$6,0)))</f>
        <v>0</v>
      </c>
      <c r="BT27" s="222">
        <f>IF(BS27=Punktsystem!$B$6,IF(AND(Punktsystem!$D$9&lt;&gt;"",'alle Spiele'!$H27-'alle Spiele'!$J27='alle Spiele'!BS27-'alle Spiele'!BT27,'alle Spiele'!$H27&lt;&gt;'alle Spiele'!$J27),Punktsystem!$B$9,0)+IF(AND(Punktsystem!$D$11&lt;&gt;"",OR('alle Spiele'!$H27='alle Spiele'!BS27,'alle Spiele'!$J27='alle Spiele'!BT27)),Punktsystem!$B$11,0)+IF(AND(Punktsystem!$D$10&lt;&gt;"",'alle Spiele'!$H27='alle Spiele'!$J27,'alle Spiele'!BS27='alle Spiele'!BT27,ABS('alle Spiele'!$H27-'alle Spiele'!BS27)=1),Punktsystem!$B$10,0),0)</f>
        <v>0</v>
      </c>
      <c r="BU27" s="223">
        <f>IF(BS27=Punktsystem!$B$5,IF(AND(Punktsystem!$I$14&lt;&gt;"",'alle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V27" s="226">
        <f>IF(OR('alle Spiele'!BV27="",'alle Spiele'!BW27="",'alle Spiele'!$K27="x"),0,IF(AND('alle Spiele'!$H27='alle Spiele'!BV27,'alle Spiele'!$J27='alle Spiele'!BW27),Punktsystem!$B$5,IF(OR(AND('alle Spiele'!$H27-'alle Spiele'!$J27&lt;0,'alle Spiele'!BV27-'alle Spiele'!BW27&lt;0),AND('alle Spiele'!$H27-'alle Spiele'!$J27&gt;0,'alle Spiele'!BV27-'alle Spiele'!BW27&gt;0),AND('alle Spiele'!$H27-'alle Spiele'!$J27=0,'alle Spiele'!BV27-'alle Spiele'!BW27=0)),Punktsystem!$B$6,0)))</f>
        <v>0</v>
      </c>
      <c r="BW27" s="222">
        <f>IF(BV27=Punktsystem!$B$6,IF(AND(Punktsystem!$D$9&lt;&gt;"",'alle Spiele'!$H27-'alle Spiele'!$J27='alle Spiele'!BV27-'alle Spiele'!BW27,'alle Spiele'!$H27&lt;&gt;'alle Spiele'!$J27),Punktsystem!$B$9,0)+IF(AND(Punktsystem!$D$11&lt;&gt;"",OR('alle Spiele'!$H27='alle Spiele'!BV27,'alle Spiele'!$J27='alle Spiele'!BW27)),Punktsystem!$B$11,0)+IF(AND(Punktsystem!$D$10&lt;&gt;"",'alle Spiele'!$H27='alle Spiele'!$J27,'alle Spiele'!BV27='alle Spiele'!BW27,ABS('alle Spiele'!$H27-'alle Spiele'!BV27)=1),Punktsystem!$B$10,0),0)</f>
        <v>0</v>
      </c>
      <c r="BX27" s="223">
        <f>IF(BV27=Punktsystem!$B$5,IF(AND(Punktsystem!$I$14&lt;&gt;"",'alle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Y27" s="226">
        <f>IF(OR('alle Spiele'!BY27="",'alle Spiele'!BZ27="",'alle Spiele'!$K27="x"),0,IF(AND('alle Spiele'!$H27='alle Spiele'!BY27,'alle Spiele'!$J27='alle Spiele'!BZ27),Punktsystem!$B$5,IF(OR(AND('alle Spiele'!$H27-'alle Spiele'!$J27&lt;0,'alle Spiele'!BY27-'alle Spiele'!BZ27&lt;0),AND('alle Spiele'!$H27-'alle Spiele'!$J27&gt;0,'alle Spiele'!BY27-'alle Spiele'!BZ27&gt;0),AND('alle Spiele'!$H27-'alle Spiele'!$J27=0,'alle Spiele'!BY27-'alle Spiele'!BZ27=0)),Punktsystem!$B$6,0)))</f>
        <v>0</v>
      </c>
      <c r="BZ27" s="222">
        <f>IF(BY27=Punktsystem!$B$6,IF(AND(Punktsystem!$D$9&lt;&gt;"",'alle Spiele'!$H27-'alle Spiele'!$J27='alle Spiele'!BY27-'alle Spiele'!BZ27,'alle Spiele'!$H27&lt;&gt;'alle Spiele'!$J27),Punktsystem!$B$9,0)+IF(AND(Punktsystem!$D$11&lt;&gt;"",OR('alle Spiele'!$H27='alle Spiele'!BY27,'alle Spiele'!$J27='alle Spiele'!BZ27)),Punktsystem!$B$11,0)+IF(AND(Punktsystem!$D$10&lt;&gt;"",'alle Spiele'!$H27='alle Spiele'!$J27,'alle Spiele'!BY27='alle Spiele'!BZ27,ABS('alle Spiele'!$H27-'alle Spiele'!BY27)=1),Punktsystem!$B$10,0),0)</f>
        <v>0</v>
      </c>
      <c r="CA27" s="223">
        <f>IF(BY27=Punktsystem!$B$5,IF(AND(Punktsystem!$I$14&lt;&gt;"",'alle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B27" s="226">
        <f>IF(OR('alle Spiele'!CB27="",'alle Spiele'!CC27="",'alle Spiele'!$K27="x"),0,IF(AND('alle Spiele'!$H27='alle Spiele'!CB27,'alle Spiele'!$J27='alle Spiele'!CC27),Punktsystem!$B$5,IF(OR(AND('alle Spiele'!$H27-'alle Spiele'!$J27&lt;0,'alle Spiele'!CB27-'alle Spiele'!CC27&lt;0),AND('alle Spiele'!$H27-'alle Spiele'!$J27&gt;0,'alle Spiele'!CB27-'alle Spiele'!CC27&gt;0),AND('alle Spiele'!$H27-'alle Spiele'!$J27=0,'alle Spiele'!CB27-'alle Spiele'!CC27=0)),Punktsystem!$B$6,0)))</f>
        <v>0</v>
      </c>
      <c r="CC27" s="222">
        <f>IF(CB27=Punktsystem!$B$6,IF(AND(Punktsystem!$D$9&lt;&gt;"",'alle Spiele'!$H27-'alle Spiele'!$J27='alle Spiele'!CB27-'alle Spiele'!CC27,'alle Spiele'!$H27&lt;&gt;'alle Spiele'!$J27),Punktsystem!$B$9,0)+IF(AND(Punktsystem!$D$11&lt;&gt;"",OR('alle Spiele'!$H27='alle Spiele'!CB27,'alle Spiele'!$J27='alle Spiele'!CC27)),Punktsystem!$B$11,0)+IF(AND(Punktsystem!$D$10&lt;&gt;"",'alle Spiele'!$H27='alle Spiele'!$J27,'alle Spiele'!CB27='alle Spiele'!CC27,ABS('alle Spiele'!$H27-'alle Spiele'!CB27)=1),Punktsystem!$B$10,0),0)</f>
        <v>0</v>
      </c>
      <c r="CD27" s="223">
        <f>IF(CB27=Punktsystem!$B$5,IF(AND(Punktsystem!$I$14&lt;&gt;"",'alle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E27" s="226">
        <f>IF(OR('alle Spiele'!CE27="",'alle Spiele'!CF27="",'alle Spiele'!$K27="x"),0,IF(AND('alle Spiele'!$H27='alle Spiele'!CE27,'alle Spiele'!$J27='alle Spiele'!CF27),Punktsystem!$B$5,IF(OR(AND('alle Spiele'!$H27-'alle Spiele'!$J27&lt;0,'alle Spiele'!CE27-'alle Spiele'!CF27&lt;0),AND('alle Spiele'!$H27-'alle Spiele'!$J27&gt;0,'alle Spiele'!CE27-'alle Spiele'!CF27&gt;0),AND('alle Spiele'!$H27-'alle Spiele'!$J27=0,'alle Spiele'!CE27-'alle Spiele'!CF27=0)),Punktsystem!$B$6,0)))</f>
        <v>0</v>
      </c>
      <c r="CF27" s="222">
        <f>IF(CE27=Punktsystem!$B$6,IF(AND(Punktsystem!$D$9&lt;&gt;"",'alle Spiele'!$H27-'alle Spiele'!$J27='alle Spiele'!CE27-'alle Spiele'!CF27,'alle Spiele'!$H27&lt;&gt;'alle Spiele'!$J27),Punktsystem!$B$9,0)+IF(AND(Punktsystem!$D$11&lt;&gt;"",OR('alle Spiele'!$H27='alle Spiele'!CE27,'alle Spiele'!$J27='alle Spiele'!CF27)),Punktsystem!$B$11,0)+IF(AND(Punktsystem!$D$10&lt;&gt;"",'alle Spiele'!$H27='alle Spiele'!$J27,'alle Spiele'!CE27='alle Spiele'!CF27,ABS('alle Spiele'!$H27-'alle Spiele'!CE27)=1),Punktsystem!$B$10,0),0)</f>
        <v>0</v>
      </c>
      <c r="CG27" s="223">
        <f>IF(CE27=Punktsystem!$B$5,IF(AND(Punktsystem!$I$14&lt;&gt;"",'alle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H27" s="226">
        <f>IF(OR('alle Spiele'!CH27="",'alle Spiele'!CI27="",'alle Spiele'!$K27="x"),0,IF(AND('alle Spiele'!$H27='alle Spiele'!CH27,'alle Spiele'!$J27='alle Spiele'!CI27),Punktsystem!$B$5,IF(OR(AND('alle Spiele'!$H27-'alle Spiele'!$J27&lt;0,'alle Spiele'!CH27-'alle Spiele'!CI27&lt;0),AND('alle Spiele'!$H27-'alle Spiele'!$J27&gt;0,'alle Spiele'!CH27-'alle Spiele'!CI27&gt;0),AND('alle Spiele'!$H27-'alle Spiele'!$J27=0,'alle Spiele'!CH27-'alle Spiele'!CI27=0)),Punktsystem!$B$6,0)))</f>
        <v>0</v>
      </c>
      <c r="CI27" s="222">
        <f>IF(CH27=Punktsystem!$B$6,IF(AND(Punktsystem!$D$9&lt;&gt;"",'alle Spiele'!$H27-'alle Spiele'!$J27='alle Spiele'!CH27-'alle Spiele'!CI27,'alle Spiele'!$H27&lt;&gt;'alle Spiele'!$J27),Punktsystem!$B$9,0)+IF(AND(Punktsystem!$D$11&lt;&gt;"",OR('alle Spiele'!$H27='alle Spiele'!CH27,'alle Spiele'!$J27='alle Spiele'!CI27)),Punktsystem!$B$11,0)+IF(AND(Punktsystem!$D$10&lt;&gt;"",'alle Spiele'!$H27='alle Spiele'!$J27,'alle Spiele'!CH27='alle Spiele'!CI27,ABS('alle Spiele'!$H27-'alle Spiele'!CH27)=1),Punktsystem!$B$10,0),0)</f>
        <v>0</v>
      </c>
      <c r="CJ27" s="223">
        <f>IF(CH27=Punktsystem!$B$5,IF(AND(Punktsystem!$I$14&lt;&gt;"",'alle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K27" s="226">
        <f>IF(OR('alle Spiele'!CK27="",'alle Spiele'!CL27="",'alle Spiele'!$K27="x"),0,IF(AND('alle Spiele'!$H27='alle Spiele'!CK27,'alle Spiele'!$J27='alle Spiele'!CL27),Punktsystem!$B$5,IF(OR(AND('alle Spiele'!$H27-'alle Spiele'!$J27&lt;0,'alle Spiele'!CK27-'alle Spiele'!CL27&lt;0),AND('alle Spiele'!$H27-'alle Spiele'!$J27&gt;0,'alle Spiele'!CK27-'alle Spiele'!CL27&gt;0),AND('alle Spiele'!$H27-'alle Spiele'!$J27=0,'alle Spiele'!CK27-'alle Spiele'!CL27=0)),Punktsystem!$B$6,0)))</f>
        <v>0</v>
      </c>
      <c r="CL27" s="222">
        <f>IF(CK27=Punktsystem!$B$6,IF(AND(Punktsystem!$D$9&lt;&gt;"",'alle Spiele'!$H27-'alle Spiele'!$J27='alle Spiele'!CK27-'alle Spiele'!CL27,'alle Spiele'!$H27&lt;&gt;'alle Spiele'!$J27),Punktsystem!$B$9,0)+IF(AND(Punktsystem!$D$11&lt;&gt;"",OR('alle Spiele'!$H27='alle Spiele'!CK27,'alle Spiele'!$J27='alle Spiele'!CL27)),Punktsystem!$B$11,0)+IF(AND(Punktsystem!$D$10&lt;&gt;"",'alle Spiele'!$H27='alle Spiele'!$J27,'alle Spiele'!CK27='alle Spiele'!CL27,ABS('alle Spiele'!$H27-'alle Spiele'!CK27)=1),Punktsystem!$B$10,0),0)</f>
        <v>0</v>
      </c>
      <c r="CM27" s="223">
        <f>IF(CK27=Punktsystem!$B$5,IF(AND(Punktsystem!$I$14&lt;&gt;"",'alle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N27" s="226">
        <f>IF(OR('alle Spiele'!CN27="",'alle Spiele'!CO27="",'alle Spiele'!$K27="x"),0,IF(AND('alle Spiele'!$H27='alle Spiele'!CN27,'alle Spiele'!$J27='alle Spiele'!CO27),Punktsystem!$B$5,IF(OR(AND('alle Spiele'!$H27-'alle Spiele'!$J27&lt;0,'alle Spiele'!CN27-'alle Spiele'!CO27&lt;0),AND('alle Spiele'!$H27-'alle Spiele'!$J27&gt;0,'alle Spiele'!CN27-'alle Spiele'!CO27&gt;0),AND('alle Spiele'!$H27-'alle Spiele'!$J27=0,'alle Spiele'!CN27-'alle Spiele'!CO27=0)),Punktsystem!$B$6,0)))</f>
        <v>0</v>
      </c>
      <c r="CO27" s="222">
        <f>IF(CN27=Punktsystem!$B$6,IF(AND(Punktsystem!$D$9&lt;&gt;"",'alle Spiele'!$H27-'alle Spiele'!$J27='alle Spiele'!CN27-'alle Spiele'!CO27,'alle Spiele'!$H27&lt;&gt;'alle Spiele'!$J27),Punktsystem!$B$9,0)+IF(AND(Punktsystem!$D$11&lt;&gt;"",OR('alle Spiele'!$H27='alle Spiele'!CN27,'alle Spiele'!$J27='alle Spiele'!CO27)),Punktsystem!$B$11,0)+IF(AND(Punktsystem!$D$10&lt;&gt;"",'alle Spiele'!$H27='alle Spiele'!$J27,'alle Spiele'!CN27='alle Spiele'!CO27,ABS('alle Spiele'!$H27-'alle Spiele'!CN27)=1),Punktsystem!$B$10,0),0)</f>
        <v>0</v>
      </c>
      <c r="CP27" s="223">
        <f>IF(CN27=Punktsystem!$B$5,IF(AND(Punktsystem!$I$14&lt;&gt;"",'alle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Q27" s="226">
        <f>IF(OR('alle Spiele'!CQ27="",'alle Spiele'!CR27="",'alle Spiele'!$K27="x"),0,IF(AND('alle Spiele'!$H27='alle Spiele'!CQ27,'alle Spiele'!$J27='alle Spiele'!CR27),Punktsystem!$B$5,IF(OR(AND('alle Spiele'!$H27-'alle Spiele'!$J27&lt;0,'alle Spiele'!CQ27-'alle Spiele'!CR27&lt;0),AND('alle Spiele'!$H27-'alle Spiele'!$J27&gt;0,'alle Spiele'!CQ27-'alle Spiele'!CR27&gt;0),AND('alle Spiele'!$H27-'alle Spiele'!$J27=0,'alle Spiele'!CQ27-'alle Spiele'!CR27=0)),Punktsystem!$B$6,0)))</f>
        <v>0</v>
      </c>
      <c r="CR27" s="222">
        <f>IF(CQ27=Punktsystem!$B$6,IF(AND(Punktsystem!$D$9&lt;&gt;"",'alle Spiele'!$H27-'alle Spiele'!$J27='alle Spiele'!CQ27-'alle Spiele'!CR27,'alle Spiele'!$H27&lt;&gt;'alle Spiele'!$J27),Punktsystem!$B$9,0)+IF(AND(Punktsystem!$D$11&lt;&gt;"",OR('alle Spiele'!$H27='alle Spiele'!CQ27,'alle Spiele'!$J27='alle Spiele'!CR27)),Punktsystem!$B$11,0)+IF(AND(Punktsystem!$D$10&lt;&gt;"",'alle Spiele'!$H27='alle Spiele'!$J27,'alle Spiele'!CQ27='alle Spiele'!CR27,ABS('alle Spiele'!$H27-'alle Spiele'!CQ27)=1),Punktsystem!$B$10,0),0)</f>
        <v>0</v>
      </c>
      <c r="CS27" s="223">
        <f>IF(CQ27=Punktsystem!$B$5,IF(AND(Punktsystem!$I$14&lt;&gt;"",'alle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T27" s="226">
        <f>IF(OR('alle Spiele'!CT27="",'alle Spiele'!CU27="",'alle Spiele'!$K27="x"),0,IF(AND('alle Spiele'!$H27='alle Spiele'!CT27,'alle Spiele'!$J27='alle Spiele'!CU27),Punktsystem!$B$5,IF(OR(AND('alle Spiele'!$H27-'alle Spiele'!$J27&lt;0,'alle Spiele'!CT27-'alle Spiele'!CU27&lt;0),AND('alle Spiele'!$H27-'alle Spiele'!$J27&gt;0,'alle Spiele'!CT27-'alle Spiele'!CU27&gt;0),AND('alle Spiele'!$H27-'alle Spiele'!$J27=0,'alle Spiele'!CT27-'alle Spiele'!CU27=0)),Punktsystem!$B$6,0)))</f>
        <v>0</v>
      </c>
      <c r="CU27" s="222">
        <f>IF(CT27=Punktsystem!$B$6,IF(AND(Punktsystem!$D$9&lt;&gt;"",'alle Spiele'!$H27-'alle Spiele'!$J27='alle Spiele'!CT27-'alle Spiele'!CU27,'alle Spiele'!$H27&lt;&gt;'alle Spiele'!$J27),Punktsystem!$B$9,0)+IF(AND(Punktsystem!$D$11&lt;&gt;"",OR('alle Spiele'!$H27='alle Spiele'!CT27,'alle Spiele'!$J27='alle Spiele'!CU27)),Punktsystem!$B$11,0)+IF(AND(Punktsystem!$D$10&lt;&gt;"",'alle Spiele'!$H27='alle Spiele'!$J27,'alle Spiele'!CT27='alle Spiele'!CU27,ABS('alle Spiele'!$H27-'alle Spiele'!CT27)=1),Punktsystem!$B$10,0),0)</f>
        <v>0</v>
      </c>
      <c r="CV27" s="223">
        <f>IF(CT27=Punktsystem!$B$5,IF(AND(Punktsystem!$I$14&lt;&gt;"",'alle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W27" s="226">
        <f>IF(OR('alle Spiele'!CW27="",'alle Spiele'!CX27="",'alle Spiele'!$K27="x"),0,IF(AND('alle Spiele'!$H27='alle Spiele'!CW27,'alle Spiele'!$J27='alle Spiele'!CX27),Punktsystem!$B$5,IF(OR(AND('alle Spiele'!$H27-'alle Spiele'!$J27&lt;0,'alle Spiele'!CW27-'alle Spiele'!CX27&lt;0),AND('alle Spiele'!$H27-'alle Spiele'!$J27&gt;0,'alle Spiele'!CW27-'alle Spiele'!CX27&gt;0),AND('alle Spiele'!$H27-'alle Spiele'!$J27=0,'alle Spiele'!CW27-'alle Spiele'!CX27=0)),Punktsystem!$B$6,0)))</f>
        <v>0</v>
      </c>
      <c r="CX27" s="222">
        <f>IF(CW27=Punktsystem!$B$6,IF(AND(Punktsystem!$D$9&lt;&gt;"",'alle Spiele'!$H27-'alle Spiele'!$J27='alle Spiele'!CW27-'alle Spiele'!CX27,'alle Spiele'!$H27&lt;&gt;'alle Spiele'!$J27),Punktsystem!$B$9,0)+IF(AND(Punktsystem!$D$11&lt;&gt;"",OR('alle Spiele'!$H27='alle Spiele'!CW27,'alle Spiele'!$J27='alle Spiele'!CX27)),Punktsystem!$B$11,0)+IF(AND(Punktsystem!$D$10&lt;&gt;"",'alle Spiele'!$H27='alle Spiele'!$J27,'alle Spiele'!CW27='alle Spiele'!CX27,ABS('alle Spiele'!$H27-'alle Spiele'!CW27)=1),Punktsystem!$B$10,0),0)</f>
        <v>0</v>
      </c>
      <c r="CY27" s="223">
        <f>IF(CW27=Punktsystem!$B$5,IF(AND(Punktsystem!$I$14&lt;&gt;"",'alle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Z27" s="226">
        <f>IF(OR('alle Spiele'!CZ27="",'alle Spiele'!DA27="",'alle Spiele'!$K27="x"),0,IF(AND('alle Spiele'!$H27='alle Spiele'!CZ27,'alle Spiele'!$J27='alle Spiele'!DA27),Punktsystem!$B$5,IF(OR(AND('alle Spiele'!$H27-'alle Spiele'!$J27&lt;0,'alle Spiele'!CZ27-'alle Spiele'!DA27&lt;0),AND('alle Spiele'!$H27-'alle Spiele'!$J27&gt;0,'alle Spiele'!CZ27-'alle Spiele'!DA27&gt;0),AND('alle Spiele'!$H27-'alle Spiele'!$J27=0,'alle Spiele'!CZ27-'alle Spiele'!DA27=0)),Punktsystem!$B$6,0)))</f>
        <v>0</v>
      </c>
      <c r="DA27" s="222">
        <f>IF(CZ27=Punktsystem!$B$6,IF(AND(Punktsystem!$D$9&lt;&gt;"",'alle Spiele'!$H27-'alle Spiele'!$J27='alle Spiele'!CZ27-'alle Spiele'!DA27,'alle Spiele'!$H27&lt;&gt;'alle Spiele'!$J27),Punktsystem!$B$9,0)+IF(AND(Punktsystem!$D$11&lt;&gt;"",OR('alle Spiele'!$H27='alle Spiele'!CZ27,'alle Spiele'!$J27='alle Spiele'!DA27)),Punktsystem!$B$11,0)+IF(AND(Punktsystem!$D$10&lt;&gt;"",'alle Spiele'!$H27='alle Spiele'!$J27,'alle Spiele'!CZ27='alle Spiele'!DA27,ABS('alle Spiele'!$H27-'alle Spiele'!CZ27)=1),Punktsystem!$B$10,0),0)</f>
        <v>0</v>
      </c>
      <c r="DB27" s="223">
        <f>IF(CZ27=Punktsystem!$B$5,IF(AND(Punktsystem!$I$14&lt;&gt;"",'alle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C27" s="226">
        <f>IF(OR('alle Spiele'!DC27="",'alle Spiele'!DD27="",'alle Spiele'!$K27="x"),0,IF(AND('alle Spiele'!$H27='alle Spiele'!DC27,'alle Spiele'!$J27='alle Spiele'!DD27),Punktsystem!$B$5,IF(OR(AND('alle Spiele'!$H27-'alle Spiele'!$J27&lt;0,'alle Spiele'!DC27-'alle Spiele'!DD27&lt;0),AND('alle Spiele'!$H27-'alle Spiele'!$J27&gt;0,'alle Spiele'!DC27-'alle Spiele'!DD27&gt;0),AND('alle Spiele'!$H27-'alle Spiele'!$J27=0,'alle Spiele'!DC27-'alle Spiele'!DD27=0)),Punktsystem!$B$6,0)))</f>
        <v>0</v>
      </c>
      <c r="DD27" s="222">
        <f>IF(DC27=Punktsystem!$B$6,IF(AND(Punktsystem!$D$9&lt;&gt;"",'alle Spiele'!$H27-'alle Spiele'!$J27='alle Spiele'!DC27-'alle Spiele'!DD27,'alle Spiele'!$H27&lt;&gt;'alle Spiele'!$J27),Punktsystem!$B$9,0)+IF(AND(Punktsystem!$D$11&lt;&gt;"",OR('alle Spiele'!$H27='alle Spiele'!DC27,'alle Spiele'!$J27='alle Spiele'!DD27)),Punktsystem!$B$11,0)+IF(AND(Punktsystem!$D$10&lt;&gt;"",'alle Spiele'!$H27='alle Spiele'!$J27,'alle Spiele'!DC27='alle Spiele'!DD27,ABS('alle Spiele'!$H27-'alle Spiele'!DC27)=1),Punktsystem!$B$10,0),0)</f>
        <v>0</v>
      </c>
      <c r="DE27" s="223">
        <f>IF(DC27=Punktsystem!$B$5,IF(AND(Punktsystem!$I$14&lt;&gt;"",'alle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F27" s="226">
        <f>IF(OR('alle Spiele'!DF27="",'alle Spiele'!DG27="",'alle Spiele'!$K27="x"),0,IF(AND('alle Spiele'!$H27='alle Spiele'!DF27,'alle Spiele'!$J27='alle Spiele'!DG27),Punktsystem!$B$5,IF(OR(AND('alle Spiele'!$H27-'alle Spiele'!$J27&lt;0,'alle Spiele'!DF27-'alle Spiele'!DG27&lt;0),AND('alle Spiele'!$H27-'alle Spiele'!$J27&gt;0,'alle Spiele'!DF27-'alle Spiele'!DG27&gt;0),AND('alle Spiele'!$H27-'alle Spiele'!$J27=0,'alle Spiele'!DF27-'alle Spiele'!DG27=0)),Punktsystem!$B$6,0)))</f>
        <v>0</v>
      </c>
      <c r="DG27" s="222">
        <f>IF(DF27=Punktsystem!$B$6,IF(AND(Punktsystem!$D$9&lt;&gt;"",'alle Spiele'!$H27-'alle Spiele'!$J27='alle Spiele'!DF27-'alle Spiele'!DG27,'alle Spiele'!$H27&lt;&gt;'alle Spiele'!$J27),Punktsystem!$B$9,0)+IF(AND(Punktsystem!$D$11&lt;&gt;"",OR('alle Spiele'!$H27='alle Spiele'!DF27,'alle Spiele'!$J27='alle Spiele'!DG27)),Punktsystem!$B$11,0)+IF(AND(Punktsystem!$D$10&lt;&gt;"",'alle Spiele'!$H27='alle Spiele'!$J27,'alle Spiele'!DF27='alle Spiele'!DG27,ABS('alle Spiele'!$H27-'alle Spiele'!DF27)=1),Punktsystem!$B$10,0),0)</f>
        <v>0</v>
      </c>
      <c r="DH27" s="223">
        <f>IF(DF27=Punktsystem!$B$5,IF(AND(Punktsystem!$I$14&lt;&gt;"",'alle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I27" s="226">
        <f>IF(OR('alle Spiele'!DI27="",'alle Spiele'!DJ27="",'alle Spiele'!$K27="x"),0,IF(AND('alle Spiele'!$H27='alle Spiele'!DI27,'alle Spiele'!$J27='alle Spiele'!DJ27),Punktsystem!$B$5,IF(OR(AND('alle Spiele'!$H27-'alle Spiele'!$J27&lt;0,'alle Spiele'!DI27-'alle Spiele'!DJ27&lt;0),AND('alle Spiele'!$H27-'alle Spiele'!$J27&gt;0,'alle Spiele'!DI27-'alle Spiele'!DJ27&gt;0),AND('alle Spiele'!$H27-'alle Spiele'!$J27=0,'alle Spiele'!DI27-'alle Spiele'!DJ27=0)),Punktsystem!$B$6,0)))</f>
        <v>0</v>
      </c>
      <c r="DJ27" s="222">
        <f>IF(DI27=Punktsystem!$B$6,IF(AND(Punktsystem!$D$9&lt;&gt;"",'alle Spiele'!$H27-'alle Spiele'!$J27='alle Spiele'!DI27-'alle Spiele'!DJ27,'alle Spiele'!$H27&lt;&gt;'alle Spiele'!$J27),Punktsystem!$B$9,0)+IF(AND(Punktsystem!$D$11&lt;&gt;"",OR('alle Spiele'!$H27='alle Spiele'!DI27,'alle Spiele'!$J27='alle Spiele'!DJ27)),Punktsystem!$B$11,0)+IF(AND(Punktsystem!$D$10&lt;&gt;"",'alle Spiele'!$H27='alle Spiele'!$J27,'alle Spiele'!DI27='alle Spiele'!DJ27,ABS('alle Spiele'!$H27-'alle Spiele'!DI27)=1),Punktsystem!$B$10,0),0)</f>
        <v>0</v>
      </c>
      <c r="DK27" s="223">
        <f>IF(DI27=Punktsystem!$B$5,IF(AND(Punktsystem!$I$14&lt;&gt;"",'alle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L27" s="226">
        <f>IF(OR('alle Spiele'!DL27="",'alle Spiele'!DM27="",'alle Spiele'!$K27="x"),0,IF(AND('alle Spiele'!$H27='alle Spiele'!DL27,'alle Spiele'!$J27='alle Spiele'!DM27),Punktsystem!$B$5,IF(OR(AND('alle Spiele'!$H27-'alle Spiele'!$J27&lt;0,'alle Spiele'!DL27-'alle Spiele'!DM27&lt;0),AND('alle Spiele'!$H27-'alle Spiele'!$J27&gt;0,'alle Spiele'!DL27-'alle Spiele'!DM27&gt;0),AND('alle Spiele'!$H27-'alle Spiele'!$J27=0,'alle Spiele'!DL27-'alle Spiele'!DM27=0)),Punktsystem!$B$6,0)))</f>
        <v>0</v>
      </c>
      <c r="DM27" s="222">
        <f>IF(DL27=Punktsystem!$B$6,IF(AND(Punktsystem!$D$9&lt;&gt;"",'alle Spiele'!$H27-'alle Spiele'!$J27='alle Spiele'!DL27-'alle Spiele'!DM27,'alle Spiele'!$H27&lt;&gt;'alle Spiele'!$J27),Punktsystem!$B$9,0)+IF(AND(Punktsystem!$D$11&lt;&gt;"",OR('alle Spiele'!$H27='alle Spiele'!DL27,'alle Spiele'!$J27='alle Spiele'!DM27)),Punktsystem!$B$11,0)+IF(AND(Punktsystem!$D$10&lt;&gt;"",'alle Spiele'!$H27='alle Spiele'!$J27,'alle Spiele'!DL27='alle Spiele'!DM27,ABS('alle Spiele'!$H27-'alle Spiele'!DL27)=1),Punktsystem!$B$10,0),0)</f>
        <v>0</v>
      </c>
      <c r="DN27" s="223">
        <f>IF(DL27=Punktsystem!$B$5,IF(AND(Punktsystem!$I$14&lt;&gt;"",'alle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O27" s="226">
        <f>IF(OR('alle Spiele'!DO27="",'alle Spiele'!DP27="",'alle Spiele'!$K27="x"),0,IF(AND('alle Spiele'!$H27='alle Spiele'!DO27,'alle Spiele'!$J27='alle Spiele'!DP27),Punktsystem!$B$5,IF(OR(AND('alle Spiele'!$H27-'alle Spiele'!$J27&lt;0,'alle Spiele'!DO27-'alle Spiele'!DP27&lt;0),AND('alle Spiele'!$H27-'alle Spiele'!$J27&gt;0,'alle Spiele'!DO27-'alle Spiele'!DP27&gt;0),AND('alle Spiele'!$H27-'alle Spiele'!$J27=0,'alle Spiele'!DO27-'alle Spiele'!DP27=0)),Punktsystem!$B$6,0)))</f>
        <v>0</v>
      </c>
      <c r="DP27" s="222">
        <f>IF(DO27=Punktsystem!$B$6,IF(AND(Punktsystem!$D$9&lt;&gt;"",'alle Spiele'!$H27-'alle Spiele'!$J27='alle Spiele'!DO27-'alle Spiele'!DP27,'alle Spiele'!$H27&lt;&gt;'alle Spiele'!$J27),Punktsystem!$B$9,0)+IF(AND(Punktsystem!$D$11&lt;&gt;"",OR('alle Spiele'!$H27='alle Spiele'!DO27,'alle Spiele'!$J27='alle Spiele'!DP27)),Punktsystem!$B$11,0)+IF(AND(Punktsystem!$D$10&lt;&gt;"",'alle Spiele'!$H27='alle Spiele'!$J27,'alle Spiele'!DO27='alle Spiele'!DP27,ABS('alle Spiele'!$H27-'alle Spiele'!DO27)=1),Punktsystem!$B$10,0),0)</f>
        <v>0</v>
      </c>
      <c r="DQ27" s="223">
        <f>IF(DO27=Punktsystem!$B$5,IF(AND(Punktsystem!$I$14&lt;&gt;"",'alle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R27" s="226">
        <f>IF(OR('alle Spiele'!DR27="",'alle Spiele'!DS27="",'alle Spiele'!$K27="x"),0,IF(AND('alle Spiele'!$H27='alle Spiele'!DR27,'alle Spiele'!$J27='alle Spiele'!DS27),Punktsystem!$B$5,IF(OR(AND('alle Spiele'!$H27-'alle Spiele'!$J27&lt;0,'alle Spiele'!DR27-'alle Spiele'!DS27&lt;0),AND('alle Spiele'!$H27-'alle Spiele'!$J27&gt;0,'alle Spiele'!DR27-'alle Spiele'!DS27&gt;0),AND('alle Spiele'!$H27-'alle Spiele'!$J27=0,'alle Spiele'!DR27-'alle Spiele'!DS27=0)),Punktsystem!$B$6,0)))</f>
        <v>0</v>
      </c>
      <c r="DS27" s="222">
        <f>IF(DR27=Punktsystem!$B$6,IF(AND(Punktsystem!$D$9&lt;&gt;"",'alle Spiele'!$H27-'alle Spiele'!$J27='alle Spiele'!DR27-'alle Spiele'!DS27,'alle Spiele'!$H27&lt;&gt;'alle Spiele'!$J27),Punktsystem!$B$9,0)+IF(AND(Punktsystem!$D$11&lt;&gt;"",OR('alle Spiele'!$H27='alle Spiele'!DR27,'alle Spiele'!$J27='alle Spiele'!DS27)),Punktsystem!$B$11,0)+IF(AND(Punktsystem!$D$10&lt;&gt;"",'alle Spiele'!$H27='alle Spiele'!$J27,'alle Spiele'!DR27='alle Spiele'!DS27,ABS('alle Spiele'!$H27-'alle Spiele'!DR27)=1),Punktsystem!$B$10,0),0)</f>
        <v>0</v>
      </c>
      <c r="DT27" s="223">
        <f>IF(DR27=Punktsystem!$B$5,IF(AND(Punktsystem!$I$14&lt;&gt;"",'alle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U27" s="226">
        <f>IF(OR('alle Spiele'!DU27="",'alle Spiele'!DV27="",'alle Spiele'!$K27="x"),0,IF(AND('alle Spiele'!$H27='alle Spiele'!DU27,'alle Spiele'!$J27='alle Spiele'!DV27),Punktsystem!$B$5,IF(OR(AND('alle Spiele'!$H27-'alle Spiele'!$J27&lt;0,'alle Spiele'!DU27-'alle Spiele'!DV27&lt;0),AND('alle Spiele'!$H27-'alle Spiele'!$J27&gt;0,'alle Spiele'!DU27-'alle Spiele'!DV27&gt;0),AND('alle Spiele'!$H27-'alle Spiele'!$J27=0,'alle Spiele'!DU27-'alle Spiele'!DV27=0)),Punktsystem!$B$6,0)))</f>
        <v>0</v>
      </c>
      <c r="DV27" s="222">
        <f>IF(DU27=Punktsystem!$B$6,IF(AND(Punktsystem!$D$9&lt;&gt;"",'alle Spiele'!$H27-'alle Spiele'!$J27='alle Spiele'!DU27-'alle Spiele'!DV27,'alle Spiele'!$H27&lt;&gt;'alle Spiele'!$J27),Punktsystem!$B$9,0)+IF(AND(Punktsystem!$D$11&lt;&gt;"",OR('alle Spiele'!$H27='alle Spiele'!DU27,'alle Spiele'!$J27='alle Spiele'!DV27)),Punktsystem!$B$11,0)+IF(AND(Punktsystem!$D$10&lt;&gt;"",'alle Spiele'!$H27='alle Spiele'!$J27,'alle Spiele'!DU27='alle Spiele'!DV27,ABS('alle Spiele'!$H27-'alle Spiele'!DU27)=1),Punktsystem!$B$10,0),0)</f>
        <v>0</v>
      </c>
      <c r="DW27" s="223">
        <f>IF(DU27=Punktsystem!$B$5,IF(AND(Punktsystem!$I$14&lt;&gt;"",'alle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X27" s="226">
        <f>IF(OR('alle Spiele'!DX27="",'alle Spiele'!DY27="",'alle Spiele'!$K27="x"),0,IF(AND('alle Spiele'!$H27='alle Spiele'!DX27,'alle Spiele'!$J27='alle Spiele'!DY27),Punktsystem!$B$5,IF(OR(AND('alle Spiele'!$H27-'alle Spiele'!$J27&lt;0,'alle Spiele'!DX27-'alle Spiele'!DY27&lt;0),AND('alle Spiele'!$H27-'alle Spiele'!$J27&gt;0,'alle Spiele'!DX27-'alle Spiele'!DY27&gt;0),AND('alle Spiele'!$H27-'alle Spiele'!$J27=0,'alle Spiele'!DX27-'alle Spiele'!DY27=0)),Punktsystem!$B$6,0)))</f>
        <v>0</v>
      </c>
      <c r="DY27" s="222">
        <f>IF(DX27=Punktsystem!$B$6,IF(AND(Punktsystem!$D$9&lt;&gt;"",'alle Spiele'!$H27-'alle Spiele'!$J27='alle Spiele'!DX27-'alle Spiele'!DY27,'alle Spiele'!$H27&lt;&gt;'alle Spiele'!$J27),Punktsystem!$B$9,0)+IF(AND(Punktsystem!$D$11&lt;&gt;"",OR('alle Spiele'!$H27='alle Spiele'!DX27,'alle Spiele'!$J27='alle Spiele'!DY27)),Punktsystem!$B$11,0)+IF(AND(Punktsystem!$D$10&lt;&gt;"",'alle Spiele'!$H27='alle Spiele'!$J27,'alle Spiele'!DX27='alle Spiele'!DY27,ABS('alle Spiele'!$H27-'alle Spiele'!DX27)=1),Punktsystem!$B$10,0),0)</f>
        <v>0</v>
      </c>
      <c r="DZ27" s="223">
        <f>IF(DX27=Punktsystem!$B$5,IF(AND(Punktsystem!$I$14&lt;&gt;"",'alle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A27" s="226">
        <f>IF(OR('alle Spiele'!EA27="",'alle Spiele'!EB27="",'alle Spiele'!$K27="x"),0,IF(AND('alle Spiele'!$H27='alle Spiele'!EA27,'alle Spiele'!$J27='alle Spiele'!EB27),Punktsystem!$B$5,IF(OR(AND('alle Spiele'!$H27-'alle Spiele'!$J27&lt;0,'alle Spiele'!EA27-'alle Spiele'!EB27&lt;0),AND('alle Spiele'!$H27-'alle Spiele'!$J27&gt;0,'alle Spiele'!EA27-'alle Spiele'!EB27&gt;0),AND('alle Spiele'!$H27-'alle Spiele'!$J27=0,'alle Spiele'!EA27-'alle Spiele'!EB27=0)),Punktsystem!$B$6,0)))</f>
        <v>0</v>
      </c>
      <c r="EB27" s="222">
        <f>IF(EA27=Punktsystem!$B$6,IF(AND(Punktsystem!$D$9&lt;&gt;"",'alle Spiele'!$H27-'alle Spiele'!$J27='alle Spiele'!EA27-'alle Spiele'!EB27,'alle Spiele'!$H27&lt;&gt;'alle Spiele'!$J27),Punktsystem!$B$9,0)+IF(AND(Punktsystem!$D$11&lt;&gt;"",OR('alle Spiele'!$H27='alle Spiele'!EA27,'alle Spiele'!$J27='alle Spiele'!EB27)),Punktsystem!$B$11,0)+IF(AND(Punktsystem!$D$10&lt;&gt;"",'alle Spiele'!$H27='alle Spiele'!$J27,'alle Spiele'!EA27='alle Spiele'!EB27,ABS('alle Spiele'!$H27-'alle Spiele'!EA27)=1),Punktsystem!$B$10,0),0)</f>
        <v>0</v>
      </c>
      <c r="EC27" s="223">
        <f>IF(EA27=Punktsystem!$B$5,IF(AND(Punktsystem!$I$14&lt;&gt;"",'alle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D27" s="226">
        <f>IF(OR('alle Spiele'!ED27="",'alle Spiele'!EE27="",'alle Spiele'!$K27="x"),0,IF(AND('alle Spiele'!$H27='alle Spiele'!ED27,'alle Spiele'!$J27='alle Spiele'!EE27),Punktsystem!$B$5,IF(OR(AND('alle Spiele'!$H27-'alle Spiele'!$J27&lt;0,'alle Spiele'!ED27-'alle Spiele'!EE27&lt;0),AND('alle Spiele'!$H27-'alle Spiele'!$J27&gt;0,'alle Spiele'!ED27-'alle Spiele'!EE27&gt;0),AND('alle Spiele'!$H27-'alle Spiele'!$J27=0,'alle Spiele'!ED27-'alle Spiele'!EE27=0)),Punktsystem!$B$6,0)))</f>
        <v>0</v>
      </c>
      <c r="EE27" s="222">
        <f>IF(ED27=Punktsystem!$B$6,IF(AND(Punktsystem!$D$9&lt;&gt;"",'alle Spiele'!$H27-'alle Spiele'!$J27='alle Spiele'!ED27-'alle Spiele'!EE27,'alle Spiele'!$H27&lt;&gt;'alle Spiele'!$J27),Punktsystem!$B$9,0)+IF(AND(Punktsystem!$D$11&lt;&gt;"",OR('alle Spiele'!$H27='alle Spiele'!ED27,'alle Spiele'!$J27='alle Spiele'!EE27)),Punktsystem!$B$11,0)+IF(AND(Punktsystem!$D$10&lt;&gt;"",'alle Spiele'!$H27='alle Spiele'!$J27,'alle Spiele'!ED27='alle Spiele'!EE27,ABS('alle Spiele'!$H27-'alle Spiele'!ED27)=1),Punktsystem!$B$10,0),0)</f>
        <v>0</v>
      </c>
      <c r="EF27" s="223">
        <f>IF(ED27=Punktsystem!$B$5,IF(AND(Punktsystem!$I$14&lt;&gt;"",'alle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G27" s="226">
        <f>IF(OR('alle Spiele'!EG27="",'alle Spiele'!EH27="",'alle Spiele'!$K27="x"),0,IF(AND('alle Spiele'!$H27='alle Spiele'!EG27,'alle Spiele'!$J27='alle Spiele'!EH27),Punktsystem!$B$5,IF(OR(AND('alle Spiele'!$H27-'alle Spiele'!$J27&lt;0,'alle Spiele'!EG27-'alle Spiele'!EH27&lt;0),AND('alle Spiele'!$H27-'alle Spiele'!$J27&gt;0,'alle Spiele'!EG27-'alle Spiele'!EH27&gt;0),AND('alle Spiele'!$H27-'alle Spiele'!$J27=0,'alle Spiele'!EG27-'alle Spiele'!EH27=0)),Punktsystem!$B$6,0)))</f>
        <v>0</v>
      </c>
      <c r="EH27" s="222">
        <f>IF(EG27=Punktsystem!$B$6,IF(AND(Punktsystem!$D$9&lt;&gt;"",'alle Spiele'!$H27-'alle Spiele'!$J27='alle Spiele'!EG27-'alle Spiele'!EH27,'alle Spiele'!$H27&lt;&gt;'alle Spiele'!$J27),Punktsystem!$B$9,0)+IF(AND(Punktsystem!$D$11&lt;&gt;"",OR('alle Spiele'!$H27='alle Spiele'!EG27,'alle Spiele'!$J27='alle Spiele'!EH27)),Punktsystem!$B$11,0)+IF(AND(Punktsystem!$D$10&lt;&gt;"",'alle Spiele'!$H27='alle Spiele'!$J27,'alle Spiele'!EG27='alle Spiele'!EH27,ABS('alle Spiele'!$H27-'alle Spiele'!EG27)=1),Punktsystem!$B$10,0),0)</f>
        <v>0</v>
      </c>
      <c r="EI27" s="223">
        <f>IF(EG27=Punktsystem!$B$5,IF(AND(Punktsystem!$I$14&lt;&gt;"",'alle Spiele'!$H27+'alle Spiele'!$J27&gt;Punktsystem!$D$14),('alle Spiele'!$H27+'alle Spiele'!$J27-Punktsystem!$D$14)*Punktsystem!$F$14,0)+IF(AND(Punktsystem!$I$15&lt;&gt;"",ABS('alle Spiele'!$H27-'alle Spiele'!$J27)&gt;Punktsystem!$D$15),(ABS('alle Spiele'!$H27-'alle Spiele'!$J27)-Punktsystem!$D$15)*Punktsystem!$F$15,0),0)</f>
        <v>0</v>
      </c>
    </row>
    <row r="28" spans="1:139">
      <c r="A28"/>
      <c r="B28"/>
      <c r="C28"/>
      <c r="D28"/>
      <c r="E28"/>
      <c r="F28"/>
      <c r="G28"/>
      <c r="H28"/>
      <c r="J28"/>
      <c r="K28"/>
      <c r="L28"/>
      <c r="M28"/>
      <c r="N28"/>
      <c r="O28"/>
      <c r="P28"/>
      <c r="Q28"/>
      <c r="T28" s="226">
        <f>IF(OR('alle Spiele'!T28="",'alle Spiele'!U28="",'alle Spiele'!$K28="x"),0,IF(AND('alle Spiele'!$H28='alle Spiele'!T28,'alle Spiele'!$J28='alle Spiele'!U28),Punktsystem!$B$5,IF(OR(AND('alle Spiele'!$H28-'alle Spiele'!$J28&lt;0,'alle Spiele'!T28-'alle Spiele'!U28&lt;0),AND('alle Spiele'!$H28-'alle Spiele'!$J28&gt;0,'alle Spiele'!T28-'alle Spiele'!U28&gt;0),AND('alle Spiele'!$H28-'alle Spiele'!$J28=0,'alle Spiele'!T28-'alle Spiele'!U28=0)),Punktsystem!$B$6,0)))</f>
        <v>0</v>
      </c>
      <c r="U28" s="222">
        <f>IF(T28=Punktsystem!$B$6,IF(AND(Punktsystem!$D$9&lt;&gt;"",'alle Spiele'!$H28-'alle Spiele'!$J28='alle Spiele'!T28-'alle Spiele'!U28,'alle Spiele'!$H28&lt;&gt;'alle Spiele'!$J28),Punktsystem!$B$9,0)+IF(AND(Punktsystem!$D$11&lt;&gt;"",OR('alle Spiele'!$H28='alle Spiele'!T28,'alle Spiele'!$J28='alle Spiele'!U28)),Punktsystem!$B$11,0)+IF(AND(Punktsystem!$D$10&lt;&gt;"",'alle Spiele'!$H28='alle Spiele'!$J28,'alle Spiele'!T28='alle Spiele'!U28,ABS('alle Spiele'!$H28-'alle Spiele'!T28)=1),Punktsystem!$B$10,0),0)</f>
        <v>0</v>
      </c>
      <c r="V28" s="223">
        <f>IF(T28=Punktsystem!$B$5,IF(AND(Punktsystem!$I$14&lt;&gt;"",'alle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W28" s="226">
        <f>IF(OR('alle Spiele'!W28="",'alle Spiele'!X28="",'alle Spiele'!$K28="x"),0,IF(AND('alle Spiele'!$H28='alle Spiele'!W28,'alle Spiele'!$J28='alle Spiele'!X28),Punktsystem!$B$5,IF(OR(AND('alle Spiele'!$H28-'alle Spiele'!$J28&lt;0,'alle Spiele'!W28-'alle Spiele'!X28&lt;0),AND('alle Spiele'!$H28-'alle Spiele'!$J28&gt;0,'alle Spiele'!W28-'alle Spiele'!X28&gt;0),AND('alle Spiele'!$H28-'alle Spiele'!$J28=0,'alle Spiele'!W28-'alle Spiele'!X28=0)),Punktsystem!$B$6,0)))</f>
        <v>0</v>
      </c>
      <c r="X28" s="222">
        <f>IF(W28=Punktsystem!$B$6,IF(AND(Punktsystem!$D$9&lt;&gt;"",'alle Spiele'!$H28-'alle Spiele'!$J28='alle Spiele'!W28-'alle Spiele'!X28,'alle Spiele'!$H28&lt;&gt;'alle Spiele'!$J28),Punktsystem!$B$9,0)+IF(AND(Punktsystem!$D$11&lt;&gt;"",OR('alle Spiele'!$H28='alle Spiele'!W28,'alle Spiele'!$J28='alle Spiele'!X28)),Punktsystem!$B$11,0)+IF(AND(Punktsystem!$D$10&lt;&gt;"",'alle Spiele'!$H28='alle Spiele'!$J28,'alle Spiele'!W28='alle Spiele'!X28,ABS('alle Spiele'!$H28-'alle Spiele'!W28)=1),Punktsystem!$B$10,0),0)</f>
        <v>0</v>
      </c>
      <c r="Y28" s="223">
        <f>IF(W28=Punktsystem!$B$5,IF(AND(Punktsystem!$I$14&lt;&gt;"",'alle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Z28" s="226">
        <f>IF(OR('alle Spiele'!Z28="",'alle Spiele'!AA28="",'alle Spiele'!$K28="x"),0,IF(AND('alle Spiele'!$H28='alle Spiele'!Z28,'alle Spiele'!$J28='alle Spiele'!AA28),Punktsystem!$B$5,IF(OR(AND('alle Spiele'!$H28-'alle Spiele'!$J28&lt;0,'alle Spiele'!Z28-'alle Spiele'!AA28&lt;0),AND('alle Spiele'!$H28-'alle Spiele'!$J28&gt;0,'alle Spiele'!Z28-'alle Spiele'!AA28&gt;0),AND('alle Spiele'!$H28-'alle Spiele'!$J28=0,'alle Spiele'!Z28-'alle Spiele'!AA28=0)),Punktsystem!$B$6,0)))</f>
        <v>0</v>
      </c>
      <c r="AA28" s="222">
        <f>IF(Z28=Punktsystem!$B$6,IF(AND(Punktsystem!$D$9&lt;&gt;"",'alle Spiele'!$H28-'alle Spiele'!$J28='alle Spiele'!Z28-'alle Spiele'!AA28,'alle Spiele'!$H28&lt;&gt;'alle Spiele'!$J28),Punktsystem!$B$9,0)+IF(AND(Punktsystem!$D$11&lt;&gt;"",OR('alle Spiele'!$H28='alle Spiele'!Z28,'alle Spiele'!$J28='alle Spiele'!AA28)),Punktsystem!$B$11,0)+IF(AND(Punktsystem!$D$10&lt;&gt;"",'alle Spiele'!$H28='alle Spiele'!$J28,'alle Spiele'!Z28='alle Spiele'!AA28,ABS('alle Spiele'!$H28-'alle Spiele'!Z28)=1),Punktsystem!$B$10,0),0)</f>
        <v>0</v>
      </c>
      <c r="AB28" s="223">
        <f>IF(Z28=Punktsystem!$B$5,IF(AND(Punktsystem!$I$14&lt;&gt;"",'alle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C28" s="226">
        <f>IF(OR('alle Spiele'!AC28="",'alle Spiele'!AD28="",'alle Spiele'!$K28="x"),0,IF(AND('alle Spiele'!$H28='alle Spiele'!AC28,'alle Spiele'!$J28='alle Spiele'!AD28),Punktsystem!$B$5,IF(OR(AND('alle Spiele'!$H28-'alle Spiele'!$J28&lt;0,'alle Spiele'!AC28-'alle Spiele'!AD28&lt;0),AND('alle Spiele'!$H28-'alle Spiele'!$J28&gt;0,'alle Spiele'!AC28-'alle Spiele'!AD28&gt;0),AND('alle Spiele'!$H28-'alle Spiele'!$J28=0,'alle Spiele'!AC28-'alle Spiele'!AD28=0)),Punktsystem!$B$6,0)))</f>
        <v>0</v>
      </c>
      <c r="AD28" s="222">
        <f>IF(AC28=Punktsystem!$B$6,IF(AND(Punktsystem!$D$9&lt;&gt;"",'alle Spiele'!$H28-'alle Spiele'!$J28='alle Spiele'!AC28-'alle Spiele'!AD28,'alle Spiele'!$H28&lt;&gt;'alle Spiele'!$J28),Punktsystem!$B$9,0)+IF(AND(Punktsystem!$D$11&lt;&gt;"",OR('alle Spiele'!$H28='alle Spiele'!AC28,'alle Spiele'!$J28='alle Spiele'!AD28)),Punktsystem!$B$11,0)+IF(AND(Punktsystem!$D$10&lt;&gt;"",'alle Spiele'!$H28='alle Spiele'!$J28,'alle Spiele'!AC28='alle Spiele'!AD28,ABS('alle Spiele'!$H28-'alle Spiele'!AC28)=1),Punktsystem!$B$10,0),0)</f>
        <v>0</v>
      </c>
      <c r="AE28" s="223">
        <f>IF(AC28=Punktsystem!$B$5,IF(AND(Punktsystem!$I$14&lt;&gt;"",'alle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F28" s="226">
        <f>IF(OR('alle Spiele'!AF28="",'alle Spiele'!AG28="",'alle Spiele'!$K28="x"),0,IF(AND('alle Spiele'!$H28='alle Spiele'!AF28,'alle Spiele'!$J28='alle Spiele'!AG28),Punktsystem!$B$5,IF(OR(AND('alle Spiele'!$H28-'alle Spiele'!$J28&lt;0,'alle Spiele'!AF28-'alle Spiele'!AG28&lt;0),AND('alle Spiele'!$H28-'alle Spiele'!$J28&gt;0,'alle Spiele'!AF28-'alle Spiele'!AG28&gt;0),AND('alle Spiele'!$H28-'alle Spiele'!$J28=0,'alle Spiele'!AF28-'alle Spiele'!AG28=0)),Punktsystem!$B$6,0)))</f>
        <v>0</v>
      </c>
      <c r="AG28" s="222">
        <f>IF(AF28=Punktsystem!$B$6,IF(AND(Punktsystem!$D$9&lt;&gt;"",'alle Spiele'!$H28-'alle Spiele'!$J28='alle Spiele'!AF28-'alle Spiele'!AG28,'alle Spiele'!$H28&lt;&gt;'alle Spiele'!$J28),Punktsystem!$B$9,0)+IF(AND(Punktsystem!$D$11&lt;&gt;"",OR('alle Spiele'!$H28='alle Spiele'!AF28,'alle Spiele'!$J28='alle Spiele'!AG28)),Punktsystem!$B$11,0)+IF(AND(Punktsystem!$D$10&lt;&gt;"",'alle Spiele'!$H28='alle Spiele'!$J28,'alle Spiele'!AF28='alle Spiele'!AG28,ABS('alle Spiele'!$H28-'alle Spiele'!AF28)=1),Punktsystem!$B$10,0),0)</f>
        <v>0</v>
      </c>
      <c r="AH28" s="223">
        <f>IF(AF28=Punktsystem!$B$5,IF(AND(Punktsystem!$I$14&lt;&gt;"",'alle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I28" s="226">
        <f>IF(OR('alle Spiele'!AI28="",'alle Spiele'!AJ28="",'alle Spiele'!$K28="x"),0,IF(AND('alle Spiele'!$H28='alle Spiele'!AI28,'alle Spiele'!$J28='alle Spiele'!AJ28),Punktsystem!$B$5,IF(OR(AND('alle Spiele'!$H28-'alle Spiele'!$J28&lt;0,'alle Spiele'!AI28-'alle Spiele'!AJ28&lt;0),AND('alle Spiele'!$H28-'alle Spiele'!$J28&gt;0,'alle Spiele'!AI28-'alle Spiele'!AJ28&gt;0),AND('alle Spiele'!$H28-'alle Spiele'!$J28=0,'alle Spiele'!AI28-'alle Spiele'!AJ28=0)),Punktsystem!$B$6,0)))</f>
        <v>0</v>
      </c>
      <c r="AJ28" s="222">
        <f>IF(AI28=Punktsystem!$B$6,IF(AND(Punktsystem!$D$9&lt;&gt;"",'alle Spiele'!$H28-'alle Spiele'!$J28='alle Spiele'!AI28-'alle Spiele'!AJ28,'alle Spiele'!$H28&lt;&gt;'alle Spiele'!$J28),Punktsystem!$B$9,0)+IF(AND(Punktsystem!$D$11&lt;&gt;"",OR('alle Spiele'!$H28='alle Spiele'!AI28,'alle Spiele'!$J28='alle Spiele'!AJ28)),Punktsystem!$B$11,0)+IF(AND(Punktsystem!$D$10&lt;&gt;"",'alle Spiele'!$H28='alle Spiele'!$J28,'alle Spiele'!AI28='alle Spiele'!AJ28,ABS('alle Spiele'!$H28-'alle Spiele'!AI28)=1),Punktsystem!$B$10,0),0)</f>
        <v>0</v>
      </c>
      <c r="AK28" s="223">
        <f>IF(AI28=Punktsystem!$B$5,IF(AND(Punktsystem!$I$14&lt;&gt;"",'alle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L28" s="226">
        <f>IF(OR('alle Spiele'!AL28="",'alle Spiele'!AM28="",'alle Spiele'!$K28="x"),0,IF(AND('alle Spiele'!$H28='alle Spiele'!AL28,'alle Spiele'!$J28='alle Spiele'!AM28),Punktsystem!$B$5,IF(OR(AND('alle Spiele'!$H28-'alle Spiele'!$J28&lt;0,'alle Spiele'!AL28-'alle Spiele'!AM28&lt;0),AND('alle Spiele'!$H28-'alle Spiele'!$J28&gt;0,'alle Spiele'!AL28-'alle Spiele'!AM28&gt;0),AND('alle Spiele'!$H28-'alle Spiele'!$J28=0,'alle Spiele'!AL28-'alle Spiele'!AM28=0)),Punktsystem!$B$6,0)))</f>
        <v>0</v>
      </c>
      <c r="AM28" s="222">
        <f>IF(AL28=Punktsystem!$B$6,IF(AND(Punktsystem!$D$9&lt;&gt;"",'alle Spiele'!$H28-'alle Spiele'!$J28='alle Spiele'!AL28-'alle Spiele'!AM28,'alle Spiele'!$H28&lt;&gt;'alle Spiele'!$J28),Punktsystem!$B$9,0)+IF(AND(Punktsystem!$D$11&lt;&gt;"",OR('alle Spiele'!$H28='alle Spiele'!AL28,'alle Spiele'!$J28='alle Spiele'!AM28)),Punktsystem!$B$11,0)+IF(AND(Punktsystem!$D$10&lt;&gt;"",'alle Spiele'!$H28='alle Spiele'!$J28,'alle Spiele'!AL28='alle Spiele'!AM28,ABS('alle Spiele'!$H28-'alle Spiele'!AL28)=1),Punktsystem!$B$10,0),0)</f>
        <v>0</v>
      </c>
      <c r="AN28" s="223">
        <f>IF(AL28=Punktsystem!$B$5,IF(AND(Punktsystem!$I$14&lt;&gt;"",'alle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O28" s="226">
        <f>IF(OR('alle Spiele'!AO28="",'alle Spiele'!AP28="",'alle Spiele'!$K28="x"),0,IF(AND('alle Spiele'!$H28='alle Spiele'!AO28,'alle Spiele'!$J28='alle Spiele'!AP28),Punktsystem!$B$5,IF(OR(AND('alle Spiele'!$H28-'alle Spiele'!$J28&lt;0,'alle Spiele'!AO28-'alle Spiele'!AP28&lt;0),AND('alle Spiele'!$H28-'alle Spiele'!$J28&gt;0,'alle Spiele'!AO28-'alle Spiele'!AP28&gt;0),AND('alle Spiele'!$H28-'alle Spiele'!$J28=0,'alle Spiele'!AO28-'alle Spiele'!AP28=0)),Punktsystem!$B$6,0)))</f>
        <v>0</v>
      </c>
      <c r="AP28" s="222">
        <f>IF(AO28=Punktsystem!$B$6,IF(AND(Punktsystem!$D$9&lt;&gt;"",'alle Spiele'!$H28-'alle Spiele'!$J28='alle Spiele'!AO28-'alle Spiele'!AP28,'alle Spiele'!$H28&lt;&gt;'alle Spiele'!$J28),Punktsystem!$B$9,0)+IF(AND(Punktsystem!$D$11&lt;&gt;"",OR('alle Spiele'!$H28='alle Spiele'!AO28,'alle Spiele'!$J28='alle Spiele'!AP28)),Punktsystem!$B$11,0)+IF(AND(Punktsystem!$D$10&lt;&gt;"",'alle Spiele'!$H28='alle Spiele'!$J28,'alle Spiele'!AO28='alle Spiele'!AP28,ABS('alle Spiele'!$H28-'alle Spiele'!AO28)=1),Punktsystem!$B$10,0),0)</f>
        <v>0</v>
      </c>
      <c r="AQ28" s="223">
        <f>IF(AO28=Punktsystem!$B$5,IF(AND(Punktsystem!$I$14&lt;&gt;"",'alle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R28" s="226">
        <f>IF(OR('alle Spiele'!AR28="",'alle Spiele'!AS28="",'alle Spiele'!$K28="x"),0,IF(AND('alle Spiele'!$H28='alle Spiele'!AR28,'alle Spiele'!$J28='alle Spiele'!AS28),Punktsystem!$B$5,IF(OR(AND('alle Spiele'!$H28-'alle Spiele'!$J28&lt;0,'alle Spiele'!AR28-'alle Spiele'!AS28&lt;0),AND('alle Spiele'!$H28-'alle Spiele'!$J28&gt;0,'alle Spiele'!AR28-'alle Spiele'!AS28&gt;0),AND('alle Spiele'!$H28-'alle Spiele'!$J28=0,'alle Spiele'!AR28-'alle Spiele'!AS28=0)),Punktsystem!$B$6,0)))</f>
        <v>0</v>
      </c>
      <c r="AS28" s="222">
        <f>IF(AR28=Punktsystem!$B$6,IF(AND(Punktsystem!$D$9&lt;&gt;"",'alle Spiele'!$H28-'alle Spiele'!$J28='alle Spiele'!AR28-'alle Spiele'!AS28,'alle Spiele'!$H28&lt;&gt;'alle Spiele'!$J28),Punktsystem!$B$9,0)+IF(AND(Punktsystem!$D$11&lt;&gt;"",OR('alle Spiele'!$H28='alle Spiele'!AR28,'alle Spiele'!$J28='alle Spiele'!AS28)),Punktsystem!$B$11,0)+IF(AND(Punktsystem!$D$10&lt;&gt;"",'alle Spiele'!$H28='alle Spiele'!$J28,'alle Spiele'!AR28='alle Spiele'!AS28,ABS('alle Spiele'!$H28-'alle Spiele'!AR28)=1),Punktsystem!$B$10,0),0)</f>
        <v>0</v>
      </c>
      <c r="AT28" s="223">
        <f>IF(AR28=Punktsystem!$B$5,IF(AND(Punktsystem!$I$14&lt;&gt;"",'alle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U28" s="226">
        <f>IF(OR('alle Spiele'!AU28="",'alle Spiele'!AV28="",'alle Spiele'!$K28="x"),0,IF(AND('alle Spiele'!$H28='alle Spiele'!AU28,'alle Spiele'!$J28='alle Spiele'!AV28),Punktsystem!$B$5,IF(OR(AND('alle Spiele'!$H28-'alle Spiele'!$J28&lt;0,'alle Spiele'!AU28-'alle Spiele'!AV28&lt;0),AND('alle Spiele'!$H28-'alle Spiele'!$J28&gt;0,'alle Spiele'!AU28-'alle Spiele'!AV28&gt;0),AND('alle Spiele'!$H28-'alle Spiele'!$J28=0,'alle Spiele'!AU28-'alle Spiele'!AV28=0)),Punktsystem!$B$6,0)))</f>
        <v>0</v>
      </c>
      <c r="AV28" s="222">
        <f>IF(AU28=Punktsystem!$B$6,IF(AND(Punktsystem!$D$9&lt;&gt;"",'alle Spiele'!$H28-'alle Spiele'!$J28='alle Spiele'!AU28-'alle Spiele'!AV28,'alle Spiele'!$H28&lt;&gt;'alle Spiele'!$J28),Punktsystem!$B$9,0)+IF(AND(Punktsystem!$D$11&lt;&gt;"",OR('alle Spiele'!$H28='alle Spiele'!AU28,'alle Spiele'!$J28='alle Spiele'!AV28)),Punktsystem!$B$11,0)+IF(AND(Punktsystem!$D$10&lt;&gt;"",'alle Spiele'!$H28='alle Spiele'!$J28,'alle Spiele'!AU28='alle Spiele'!AV28,ABS('alle Spiele'!$H28-'alle Spiele'!AU28)=1),Punktsystem!$B$10,0),0)</f>
        <v>0</v>
      </c>
      <c r="AW28" s="223">
        <f>IF(AU28=Punktsystem!$B$5,IF(AND(Punktsystem!$I$14&lt;&gt;"",'alle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X28" s="226">
        <f>IF(OR('alle Spiele'!AX28="",'alle Spiele'!AY28="",'alle Spiele'!$K28="x"),0,IF(AND('alle Spiele'!$H28='alle Spiele'!AX28,'alle Spiele'!$J28='alle Spiele'!AY28),Punktsystem!$B$5,IF(OR(AND('alle Spiele'!$H28-'alle Spiele'!$J28&lt;0,'alle Spiele'!AX28-'alle Spiele'!AY28&lt;0),AND('alle Spiele'!$H28-'alle Spiele'!$J28&gt;0,'alle Spiele'!AX28-'alle Spiele'!AY28&gt;0),AND('alle Spiele'!$H28-'alle Spiele'!$J28=0,'alle Spiele'!AX28-'alle Spiele'!AY28=0)),Punktsystem!$B$6,0)))</f>
        <v>0</v>
      </c>
      <c r="AY28" s="222">
        <f>IF(AX28=Punktsystem!$B$6,IF(AND(Punktsystem!$D$9&lt;&gt;"",'alle Spiele'!$H28-'alle Spiele'!$J28='alle Spiele'!AX28-'alle Spiele'!AY28,'alle Spiele'!$H28&lt;&gt;'alle Spiele'!$J28),Punktsystem!$B$9,0)+IF(AND(Punktsystem!$D$11&lt;&gt;"",OR('alle Spiele'!$H28='alle Spiele'!AX28,'alle Spiele'!$J28='alle Spiele'!AY28)),Punktsystem!$B$11,0)+IF(AND(Punktsystem!$D$10&lt;&gt;"",'alle Spiele'!$H28='alle Spiele'!$J28,'alle Spiele'!AX28='alle Spiele'!AY28,ABS('alle Spiele'!$H28-'alle Spiele'!AX28)=1),Punktsystem!$B$10,0),0)</f>
        <v>0</v>
      </c>
      <c r="AZ28" s="223">
        <f>IF(AX28=Punktsystem!$B$5,IF(AND(Punktsystem!$I$14&lt;&gt;"",'alle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A28" s="226">
        <f>IF(OR('alle Spiele'!BA28="",'alle Spiele'!BB28="",'alle Spiele'!$K28="x"),0,IF(AND('alle Spiele'!$H28='alle Spiele'!BA28,'alle Spiele'!$J28='alle Spiele'!BB28),Punktsystem!$B$5,IF(OR(AND('alle Spiele'!$H28-'alle Spiele'!$J28&lt;0,'alle Spiele'!BA28-'alle Spiele'!BB28&lt;0),AND('alle Spiele'!$H28-'alle Spiele'!$J28&gt;0,'alle Spiele'!BA28-'alle Spiele'!BB28&gt;0),AND('alle Spiele'!$H28-'alle Spiele'!$J28=0,'alle Spiele'!BA28-'alle Spiele'!BB28=0)),Punktsystem!$B$6,0)))</f>
        <v>0</v>
      </c>
      <c r="BB28" s="222">
        <f>IF(BA28=Punktsystem!$B$6,IF(AND(Punktsystem!$D$9&lt;&gt;"",'alle Spiele'!$H28-'alle Spiele'!$J28='alle Spiele'!BA28-'alle Spiele'!BB28,'alle Spiele'!$H28&lt;&gt;'alle Spiele'!$J28),Punktsystem!$B$9,0)+IF(AND(Punktsystem!$D$11&lt;&gt;"",OR('alle Spiele'!$H28='alle Spiele'!BA28,'alle Spiele'!$J28='alle Spiele'!BB28)),Punktsystem!$B$11,0)+IF(AND(Punktsystem!$D$10&lt;&gt;"",'alle Spiele'!$H28='alle Spiele'!$J28,'alle Spiele'!BA28='alle Spiele'!BB28,ABS('alle Spiele'!$H28-'alle Spiele'!BA28)=1),Punktsystem!$B$10,0),0)</f>
        <v>0</v>
      </c>
      <c r="BC28" s="223">
        <f>IF(BA28=Punktsystem!$B$5,IF(AND(Punktsystem!$I$14&lt;&gt;"",'alle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D28" s="226">
        <f>IF(OR('alle Spiele'!BD28="",'alle Spiele'!BE28="",'alle Spiele'!$K28="x"),0,IF(AND('alle Spiele'!$H28='alle Spiele'!BD28,'alle Spiele'!$J28='alle Spiele'!BE28),Punktsystem!$B$5,IF(OR(AND('alle Spiele'!$H28-'alle Spiele'!$J28&lt;0,'alle Spiele'!BD28-'alle Spiele'!BE28&lt;0),AND('alle Spiele'!$H28-'alle Spiele'!$J28&gt;0,'alle Spiele'!BD28-'alle Spiele'!BE28&gt;0),AND('alle Spiele'!$H28-'alle Spiele'!$J28=0,'alle Spiele'!BD28-'alle Spiele'!BE28=0)),Punktsystem!$B$6,0)))</f>
        <v>0</v>
      </c>
      <c r="BE28" s="222">
        <f>IF(BD28=Punktsystem!$B$6,IF(AND(Punktsystem!$D$9&lt;&gt;"",'alle Spiele'!$H28-'alle Spiele'!$J28='alle Spiele'!BD28-'alle Spiele'!BE28,'alle Spiele'!$H28&lt;&gt;'alle Spiele'!$J28),Punktsystem!$B$9,0)+IF(AND(Punktsystem!$D$11&lt;&gt;"",OR('alle Spiele'!$H28='alle Spiele'!BD28,'alle Spiele'!$J28='alle Spiele'!BE28)),Punktsystem!$B$11,0)+IF(AND(Punktsystem!$D$10&lt;&gt;"",'alle Spiele'!$H28='alle Spiele'!$J28,'alle Spiele'!BD28='alle Spiele'!BE28,ABS('alle Spiele'!$H28-'alle Spiele'!BD28)=1),Punktsystem!$B$10,0),0)</f>
        <v>0</v>
      </c>
      <c r="BF28" s="223">
        <f>IF(BD28=Punktsystem!$B$5,IF(AND(Punktsystem!$I$14&lt;&gt;"",'alle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G28" s="226">
        <f>IF(OR('alle Spiele'!BG28="",'alle Spiele'!BH28="",'alle Spiele'!$K28="x"),0,IF(AND('alle Spiele'!$H28='alle Spiele'!BG28,'alle Spiele'!$J28='alle Spiele'!BH28),Punktsystem!$B$5,IF(OR(AND('alle Spiele'!$H28-'alle Spiele'!$J28&lt;0,'alle Spiele'!BG28-'alle Spiele'!BH28&lt;0),AND('alle Spiele'!$H28-'alle Spiele'!$J28&gt;0,'alle Spiele'!BG28-'alle Spiele'!BH28&gt;0),AND('alle Spiele'!$H28-'alle Spiele'!$J28=0,'alle Spiele'!BG28-'alle Spiele'!BH28=0)),Punktsystem!$B$6,0)))</f>
        <v>0</v>
      </c>
      <c r="BH28" s="222">
        <f>IF(BG28=Punktsystem!$B$6,IF(AND(Punktsystem!$D$9&lt;&gt;"",'alle Spiele'!$H28-'alle Spiele'!$J28='alle Spiele'!BG28-'alle Spiele'!BH28,'alle Spiele'!$H28&lt;&gt;'alle Spiele'!$J28),Punktsystem!$B$9,0)+IF(AND(Punktsystem!$D$11&lt;&gt;"",OR('alle Spiele'!$H28='alle Spiele'!BG28,'alle Spiele'!$J28='alle Spiele'!BH28)),Punktsystem!$B$11,0)+IF(AND(Punktsystem!$D$10&lt;&gt;"",'alle Spiele'!$H28='alle Spiele'!$J28,'alle Spiele'!BG28='alle Spiele'!BH28,ABS('alle Spiele'!$H28-'alle Spiele'!BG28)=1),Punktsystem!$B$10,0),0)</f>
        <v>0</v>
      </c>
      <c r="BI28" s="223">
        <f>IF(BG28=Punktsystem!$B$5,IF(AND(Punktsystem!$I$14&lt;&gt;"",'alle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J28" s="226">
        <f>IF(OR('alle Spiele'!BJ28="",'alle Spiele'!BK28="",'alle Spiele'!$K28="x"),0,IF(AND('alle Spiele'!$H28='alle Spiele'!BJ28,'alle Spiele'!$J28='alle Spiele'!BK28),Punktsystem!$B$5,IF(OR(AND('alle Spiele'!$H28-'alle Spiele'!$J28&lt;0,'alle Spiele'!BJ28-'alle Spiele'!BK28&lt;0),AND('alle Spiele'!$H28-'alle Spiele'!$J28&gt;0,'alle Spiele'!BJ28-'alle Spiele'!BK28&gt;0),AND('alle Spiele'!$H28-'alle Spiele'!$J28=0,'alle Spiele'!BJ28-'alle Spiele'!BK28=0)),Punktsystem!$B$6,0)))</f>
        <v>0</v>
      </c>
      <c r="BK28" s="222">
        <f>IF(BJ28=Punktsystem!$B$6,IF(AND(Punktsystem!$D$9&lt;&gt;"",'alle Spiele'!$H28-'alle Spiele'!$J28='alle Spiele'!BJ28-'alle Spiele'!BK28,'alle Spiele'!$H28&lt;&gt;'alle Spiele'!$J28),Punktsystem!$B$9,0)+IF(AND(Punktsystem!$D$11&lt;&gt;"",OR('alle Spiele'!$H28='alle Spiele'!BJ28,'alle Spiele'!$J28='alle Spiele'!BK28)),Punktsystem!$B$11,0)+IF(AND(Punktsystem!$D$10&lt;&gt;"",'alle Spiele'!$H28='alle Spiele'!$J28,'alle Spiele'!BJ28='alle Spiele'!BK28,ABS('alle Spiele'!$H28-'alle Spiele'!BJ28)=1),Punktsystem!$B$10,0),0)</f>
        <v>0</v>
      </c>
      <c r="BL28" s="223">
        <f>IF(BJ28=Punktsystem!$B$5,IF(AND(Punktsystem!$I$14&lt;&gt;"",'alle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M28" s="226">
        <f>IF(OR('alle Spiele'!BM28="",'alle Spiele'!BN28="",'alle Spiele'!$K28="x"),0,IF(AND('alle Spiele'!$H28='alle Spiele'!BM28,'alle Spiele'!$J28='alle Spiele'!BN28),Punktsystem!$B$5,IF(OR(AND('alle Spiele'!$H28-'alle Spiele'!$J28&lt;0,'alle Spiele'!BM28-'alle Spiele'!BN28&lt;0),AND('alle Spiele'!$H28-'alle Spiele'!$J28&gt;0,'alle Spiele'!BM28-'alle Spiele'!BN28&gt;0),AND('alle Spiele'!$H28-'alle Spiele'!$J28=0,'alle Spiele'!BM28-'alle Spiele'!BN28=0)),Punktsystem!$B$6,0)))</f>
        <v>0</v>
      </c>
      <c r="BN28" s="222">
        <f>IF(BM28=Punktsystem!$B$6,IF(AND(Punktsystem!$D$9&lt;&gt;"",'alle Spiele'!$H28-'alle Spiele'!$J28='alle Spiele'!BM28-'alle Spiele'!BN28,'alle Spiele'!$H28&lt;&gt;'alle Spiele'!$J28),Punktsystem!$B$9,0)+IF(AND(Punktsystem!$D$11&lt;&gt;"",OR('alle Spiele'!$H28='alle Spiele'!BM28,'alle Spiele'!$J28='alle Spiele'!BN28)),Punktsystem!$B$11,0)+IF(AND(Punktsystem!$D$10&lt;&gt;"",'alle Spiele'!$H28='alle Spiele'!$J28,'alle Spiele'!BM28='alle Spiele'!BN28,ABS('alle Spiele'!$H28-'alle Spiele'!BM28)=1),Punktsystem!$B$10,0),0)</f>
        <v>0</v>
      </c>
      <c r="BO28" s="223">
        <f>IF(BM28=Punktsystem!$B$5,IF(AND(Punktsystem!$I$14&lt;&gt;"",'alle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P28" s="226">
        <f>IF(OR('alle Spiele'!BP28="",'alle Spiele'!BQ28="",'alle Spiele'!$K28="x"),0,IF(AND('alle Spiele'!$H28='alle Spiele'!BP28,'alle Spiele'!$J28='alle Spiele'!BQ28),Punktsystem!$B$5,IF(OR(AND('alle Spiele'!$H28-'alle Spiele'!$J28&lt;0,'alle Spiele'!BP28-'alle Spiele'!BQ28&lt;0),AND('alle Spiele'!$H28-'alle Spiele'!$J28&gt;0,'alle Spiele'!BP28-'alle Spiele'!BQ28&gt;0),AND('alle Spiele'!$H28-'alle Spiele'!$J28=0,'alle Spiele'!BP28-'alle Spiele'!BQ28=0)),Punktsystem!$B$6,0)))</f>
        <v>0</v>
      </c>
      <c r="BQ28" s="222">
        <f>IF(BP28=Punktsystem!$B$6,IF(AND(Punktsystem!$D$9&lt;&gt;"",'alle Spiele'!$H28-'alle Spiele'!$J28='alle Spiele'!BP28-'alle Spiele'!BQ28,'alle Spiele'!$H28&lt;&gt;'alle Spiele'!$J28),Punktsystem!$B$9,0)+IF(AND(Punktsystem!$D$11&lt;&gt;"",OR('alle Spiele'!$H28='alle Spiele'!BP28,'alle Spiele'!$J28='alle Spiele'!BQ28)),Punktsystem!$B$11,0)+IF(AND(Punktsystem!$D$10&lt;&gt;"",'alle Spiele'!$H28='alle Spiele'!$J28,'alle Spiele'!BP28='alle Spiele'!BQ28,ABS('alle Spiele'!$H28-'alle Spiele'!BP28)=1),Punktsystem!$B$10,0),0)</f>
        <v>0</v>
      </c>
      <c r="BR28" s="223">
        <f>IF(BP28=Punktsystem!$B$5,IF(AND(Punktsystem!$I$14&lt;&gt;"",'alle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S28" s="226">
        <f>IF(OR('alle Spiele'!BS28="",'alle Spiele'!BT28="",'alle Spiele'!$K28="x"),0,IF(AND('alle Spiele'!$H28='alle Spiele'!BS28,'alle Spiele'!$J28='alle Spiele'!BT28),Punktsystem!$B$5,IF(OR(AND('alle Spiele'!$H28-'alle Spiele'!$J28&lt;0,'alle Spiele'!BS28-'alle Spiele'!BT28&lt;0),AND('alle Spiele'!$H28-'alle Spiele'!$J28&gt;0,'alle Spiele'!BS28-'alle Spiele'!BT28&gt;0),AND('alle Spiele'!$H28-'alle Spiele'!$J28=0,'alle Spiele'!BS28-'alle Spiele'!BT28=0)),Punktsystem!$B$6,0)))</f>
        <v>0</v>
      </c>
      <c r="BT28" s="222">
        <f>IF(BS28=Punktsystem!$B$6,IF(AND(Punktsystem!$D$9&lt;&gt;"",'alle Spiele'!$H28-'alle Spiele'!$J28='alle Spiele'!BS28-'alle Spiele'!BT28,'alle Spiele'!$H28&lt;&gt;'alle Spiele'!$J28),Punktsystem!$B$9,0)+IF(AND(Punktsystem!$D$11&lt;&gt;"",OR('alle Spiele'!$H28='alle Spiele'!BS28,'alle Spiele'!$J28='alle Spiele'!BT28)),Punktsystem!$B$11,0)+IF(AND(Punktsystem!$D$10&lt;&gt;"",'alle Spiele'!$H28='alle Spiele'!$J28,'alle Spiele'!BS28='alle Spiele'!BT28,ABS('alle Spiele'!$H28-'alle Spiele'!BS28)=1),Punktsystem!$B$10,0),0)</f>
        <v>0</v>
      </c>
      <c r="BU28" s="223">
        <f>IF(BS28=Punktsystem!$B$5,IF(AND(Punktsystem!$I$14&lt;&gt;"",'alle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V28" s="226">
        <f>IF(OR('alle Spiele'!BV28="",'alle Spiele'!BW28="",'alle Spiele'!$K28="x"),0,IF(AND('alle Spiele'!$H28='alle Spiele'!BV28,'alle Spiele'!$J28='alle Spiele'!BW28),Punktsystem!$B$5,IF(OR(AND('alle Spiele'!$H28-'alle Spiele'!$J28&lt;0,'alle Spiele'!BV28-'alle Spiele'!BW28&lt;0),AND('alle Spiele'!$H28-'alle Spiele'!$J28&gt;0,'alle Spiele'!BV28-'alle Spiele'!BW28&gt;0),AND('alle Spiele'!$H28-'alle Spiele'!$J28=0,'alle Spiele'!BV28-'alle Spiele'!BW28=0)),Punktsystem!$B$6,0)))</f>
        <v>0</v>
      </c>
      <c r="BW28" s="222">
        <f>IF(BV28=Punktsystem!$B$6,IF(AND(Punktsystem!$D$9&lt;&gt;"",'alle Spiele'!$H28-'alle Spiele'!$J28='alle Spiele'!BV28-'alle Spiele'!BW28,'alle Spiele'!$H28&lt;&gt;'alle Spiele'!$J28),Punktsystem!$B$9,0)+IF(AND(Punktsystem!$D$11&lt;&gt;"",OR('alle Spiele'!$H28='alle Spiele'!BV28,'alle Spiele'!$J28='alle Spiele'!BW28)),Punktsystem!$B$11,0)+IF(AND(Punktsystem!$D$10&lt;&gt;"",'alle Spiele'!$H28='alle Spiele'!$J28,'alle Spiele'!BV28='alle Spiele'!BW28,ABS('alle Spiele'!$H28-'alle Spiele'!BV28)=1),Punktsystem!$B$10,0),0)</f>
        <v>0</v>
      </c>
      <c r="BX28" s="223">
        <f>IF(BV28=Punktsystem!$B$5,IF(AND(Punktsystem!$I$14&lt;&gt;"",'alle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Y28" s="226">
        <f>IF(OR('alle Spiele'!BY28="",'alle Spiele'!BZ28="",'alle Spiele'!$K28="x"),0,IF(AND('alle Spiele'!$H28='alle Spiele'!BY28,'alle Spiele'!$J28='alle Spiele'!BZ28),Punktsystem!$B$5,IF(OR(AND('alle Spiele'!$H28-'alle Spiele'!$J28&lt;0,'alle Spiele'!BY28-'alle Spiele'!BZ28&lt;0),AND('alle Spiele'!$H28-'alle Spiele'!$J28&gt;0,'alle Spiele'!BY28-'alle Spiele'!BZ28&gt;0),AND('alle Spiele'!$H28-'alle Spiele'!$J28=0,'alle Spiele'!BY28-'alle Spiele'!BZ28=0)),Punktsystem!$B$6,0)))</f>
        <v>0</v>
      </c>
      <c r="BZ28" s="222">
        <f>IF(BY28=Punktsystem!$B$6,IF(AND(Punktsystem!$D$9&lt;&gt;"",'alle Spiele'!$H28-'alle Spiele'!$J28='alle Spiele'!BY28-'alle Spiele'!BZ28,'alle Spiele'!$H28&lt;&gt;'alle Spiele'!$J28),Punktsystem!$B$9,0)+IF(AND(Punktsystem!$D$11&lt;&gt;"",OR('alle Spiele'!$H28='alle Spiele'!BY28,'alle Spiele'!$J28='alle Spiele'!BZ28)),Punktsystem!$B$11,0)+IF(AND(Punktsystem!$D$10&lt;&gt;"",'alle Spiele'!$H28='alle Spiele'!$J28,'alle Spiele'!BY28='alle Spiele'!BZ28,ABS('alle Spiele'!$H28-'alle Spiele'!BY28)=1),Punktsystem!$B$10,0),0)</f>
        <v>0</v>
      </c>
      <c r="CA28" s="223">
        <f>IF(BY28=Punktsystem!$B$5,IF(AND(Punktsystem!$I$14&lt;&gt;"",'alle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B28" s="226">
        <f>IF(OR('alle Spiele'!CB28="",'alle Spiele'!CC28="",'alle Spiele'!$K28="x"),0,IF(AND('alle Spiele'!$H28='alle Spiele'!CB28,'alle Spiele'!$J28='alle Spiele'!CC28),Punktsystem!$B$5,IF(OR(AND('alle Spiele'!$H28-'alle Spiele'!$J28&lt;0,'alle Spiele'!CB28-'alle Spiele'!CC28&lt;0),AND('alle Spiele'!$H28-'alle Spiele'!$J28&gt;0,'alle Spiele'!CB28-'alle Spiele'!CC28&gt;0),AND('alle Spiele'!$H28-'alle Spiele'!$J28=0,'alle Spiele'!CB28-'alle Spiele'!CC28=0)),Punktsystem!$B$6,0)))</f>
        <v>0</v>
      </c>
      <c r="CC28" s="222">
        <f>IF(CB28=Punktsystem!$B$6,IF(AND(Punktsystem!$D$9&lt;&gt;"",'alle Spiele'!$H28-'alle Spiele'!$J28='alle Spiele'!CB28-'alle Spiele'!CC28,'alle Spiele'!$H28&lt;&gt;'alle Spiele'!$J28),Punktsystem!$B$9,0)+IF(AND(Punktsystem!$D$11&lt;&gt;"",OR('alle Spiele'!$H28='alle Spiele'!CB28,'alle Spiele'!$J28='alle Spiele'!CC28)),Punktsystem!$B$11,0)+IF(AND(Punktsystem!$D$10&lt;&gt;"",'alle Spiele'!$H28='alle Spiele'!$J28,'alle Spiele'!CB28='alle Spiele'!CC28,ABS('alle Spiele'!$H28-'alle Spiele'!CB28)=1),Punktsystem!$B$10,0),0)</f>
        <v>0</v>
      </c>
      <c r="CD28" s="223">
        <f>IF(CB28=Punktsystem!$B$5,IF(AND(Punktsystem!$I$14&lt;&gt;"",'alle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E28" s="226">
        <f>IF(OR('alle Spiele'!CE28="",'alle Spiele'!CF28="",'alle Spiele'!$K28="x"),0,IF(AND('alle Spiele'!$H28='alle Spiele'!CE28,'alle Spiele'!$J28='alle Spiele'!CF28),Punktsystem!$B$5,IF(OR(AND('alle Spiele'!$H28-'alle Spiele'!$J28&lt;0,'alle Spiele'!CE28-'alle Spiele'!CF28&lt;0),AND('alle Spiele'!$H28-'alle Spiele'!$J28&gt;0,'alle Spiele'!CE28-'alle Spiele'!CF28&gt;0),AND('alle Spiele'!$H28-'alle Spiele'!$J28=0,'alle Spiele'!CE28-'alle Spiele'!CF28=0)),Punktsystem!$B$6,0)))</f>
        <v>0</v>
      </c>
      <c r="CF28" s="222">
        <f>IF(CE28=Punktsystem!$B$6,IF(AND(Punktsystem!$D$9&lt;&gt;"",'alle Spiele'!$H28-'alle Spiele'!$J28='alle Spiele'!CE28-'alle Spiele'!CF28,'alle Spiele'!$H28&lt;&gt;'alle Spiele'!$J28),Punktsystem!$B$9,0)+IF(AND(Punktsystem!$D$11&lt;&gt;"",OR('alle Spiele'!$H28='alle Spiele'!CE28,'alle Spiele'!$J28='alle Spiele'!CF28)),Punktsystem!$B$11,0)+IF(AND(Punktsystem!$D$10&lt;&gt;"",'alle Spiele'!$H28='alle Spiele'!$J28,'alle Spiele'!CE28='alle Spiele'!CF28,ABS('alle Spiele'!$H28-'alle Spiele'!CE28)=1),Punktsystem!$B$10,0),0)</f>
        <v>0</v>
      </c>
      <c r="CG28" s="223">
        <f>IF(CE28=Punktsystem!$B$5,IF(AND(Punktsystem!$I$14&lt;&gt;"",'alle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H28" s="226">
        <f>IF(OR('alle Spiele'!CH28="",'alle Spiele'!CI28="",'alle Spiele'!$K28="x"),0,IF(AND('alle Spiele'!$H28='alle Spiele'!CH28,'alle Spiele'!$J28='alle Spiele'!CI28),Punktsystem!$B$5,IF(OR(AND('alle Spiele'!$H28-'alle Spiele'!$J28&lt;0,'alle Spiele'!CH28-'alle Spiele'!CI28&lt;0),AND('alle Spiele'!$H28-'alle Spiele'!$J28&gt;0,'alle Spiele'!CH28-'alle Spiele'!CI28&gt;0),AND('alle Spiele'!$H28-'alle Spiele'!$J28=0,'alle Spiele'!CH28-'alle Spiele'!CI28=0)),Punktsystem!$B$6,0)))</f>
        <v>0</v>
      </c>
      <c r="CI28" s="222">
        <f>IF(CH28=Punktsystem!$B$6,IF(AND(Punktsystem!$D$9&lt;&gt;"",'alle Spiele'!$H28-'alle Spiele'!$J28='alle Spiele'!CH28-'alle Spiele'!CI28,'alle Spiele'!$H28&lt;&gt;'alle Spiele'!$J28),Punktsystem!$B$9,0)+IF(AND(Punktsystem!$D$11&lt;&gt;"",OR('alle Spiele'!$H28='alle Spiele'!CH28,'alle Spiele'!$J28='alle Spiele'!CI28)),Punktsystem!$B$11,0)+IF(AND(Punktsystem!$D$10&lt;&gt;"",'alle Spiele'!$H28='alle Spiele'!$J28,'alle Spiele'!CH28='alle Spiele'!CI28,ABS('alle Spiele'!$H28-'alle Spiele'!CH28)=1),Punktsystem!$B$10,0),0)</f>
        <v>0</v>
      </c>
      <c r="CJ28" s="223">
        <f>IF(CH28=Punktsystem!$B$5,IF(AND(Punktsystem!$I$14&lt;&gt;"",'alle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K28" s="226">
        <f>IF(OR('alle Spiele'!CK28="",'alle Spiele'!CL28="",'alle Spiele'!$K28="x"),0,IF(AND('alle Spiele'!$H28='alle Spiele'!CK28,'alle Spiele'!$J28='alle Spiele'!CL28),Punktsystem!$B$5,IF(OR(AND('alle Spiele'!$H28-'alle Spiele'!$J28&lt;0,'alle Spiele'!CK28-'alle Spiele'!CL28&lt;0),AND('alle Spiele'!$H28-'alle Spiele'!$J28&gt;0,'alle Spiele'!CK28-'alle Spiele'!CL28&gt;0),AND('alle Spiele'!$H28-'alle Spiele'!$J28=0,'alle Spiele'!CK28-'alle Spiele'!CL28=0)),Punktsystem!$B$6,0)))</f>
        <v>0</v>
      </c>
      <c r="CL28" s="222">
        <f>IF(CK28=Punktsystem!$B$6,IF(AND(Punktsystem!$D$9&lt;&gt;"",'alle Spiele'!$H28-'alle Spiele'!$J28='alle Spiele'!CK28-'alle Spiele'!CL28,'alle Spiele'!$H28&lt;&gt;'alle Spiele'!$J28),Punktsystem!$B$9,0)+IF(AND(Punktsystem!$D$11&lt;&gt;"",OR('alle Spiele'!$H28='alle Spiele'!CK28,'alle Spiele'!$J28='alle Spiele'!CL28)),Punktsystem!$B$11,0)+IF(AND(Punktsystem!$D$10&lt;&gt;"",'alle Spiele'!$H28='alle Spiele'!$J28,'alle Spiele'!CK28='alle Spiele'!CL28,ABS('alle Spiele'!$H28-'alle Spiele'!CK28)=1),Punktsystem!$B$10,0),0)</f>
        <v>0</v>
      </c>
      <c r="CM28" s="223">
        <f>IF(CK28=Punktsystem!$B$5,IF(AND(Punktsystem!$I$14&lt;&gt;"",'alle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N28" s="226">
        <f>IF(OR('alle Spiele'!CN28="",'alle Spiele'!CO28="",'alle Spiele'!$K28="x"),0,IF(AND('alle Spiele'!$H28='alle Spiele'!CN28,'alle Spiele'!$J28='alle Spiele'!CO28),Punktsystem!$B$5,IF(OR(AND('alle Spiele'!$H28-'alle Spiele'!$J28&lt;0,'alle Spiele'!CN28-'alle Spiele'!CO28&lt;0),AND('alle Spiele'!$H28-'alle Spiele'!$J28&gt;0,'alle Spiele'!CN28-'alle Spiele'!CO28&gt;0),AND('alle Spiele'!$H28-'alle Spiele'!$J28=0,'alle Spiele'!CN28-'alle Spiele'!CO28=0)),Punktsystem!$B$6,0)))</f>
        <v>0</v>
      </c>
      <c r="CO28" s="222">
        <f>IF(CN28=Punktsystem!$B$6,IF(AND(Punktsystem!$D$9&lt;&gt;"",'alle Spiele'!$H28-'alle Spiele'!$J28='alle Spiele'!CN28-'alle Spiele'!CO28,'alle Spiele'!$H28&lt;&gt;'alle Spiele'!$J28),Punktsystem!$B$9,0)+IF(AND(Punktsystem!$D$11&lt;&gt;"",OR('alle Spiele'!$H28='alle Spiele'!CN28,'alle Spiele'!$J28='alle Spiele'!CO28)),Punktsystem!$B$11,0)+IF(AND(Punktsystem!$D$10&lt;&gt;"",'alle Spiele'!$H28='alle Spiele'!$J28,'alle Spiele'!CN28='alle Spiele'!CO28,ABS('alle Spiele'!$H28-'alle Spiele'!CN28)=1),Punktsystem!$B$10,0),0)</f>
        <v>0</v>
      </c>
      <c r="CP28" s="223">
        <f>IF(CN28=Punktsystem!$B$5,IF(AND(Punktsystem!$I$14&lt;&gt;"",'alle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Q28" s="226">
        <f>IF(OR('alle Spiele'!CQ28="",'alle Spiele'!CR28="",'alle Spiele'!$K28="x"),0,IF(AND('alle Spiele'!$H28='alle Spiele'!CQ28,'alle Spiele'!$J28='alle Spiele'!CR28),Punktsystem!$B$5,IF(OR(AND('alle Spiele'!$H28-'alle Spiele'!$J28&lt;0,'alle Spiele'!CQ28-'alle Spiele'!CR28&lt;0),AND('alle Spiele'!$H28-'alle Spiele'!$J28&gt;0,'alle Spiele'!CQ28-'alle Spiele'!CR28&gt;0),AND('alle Spiele'!$H28-'alle Spiele'!$J28=0,'alle Spiele'!CQ28-'alle Spiele'!CR28=0)),Punktsystem!$B$6,0)))</f>
        <v>0</v>
      </c>
      <c r="CR28" s="222">
        <f>IF(CQ28=Punktsystem!$B$6,IF(AND(Punktsystem!$D$9&lt;&gt;"",'alle Spiele'!$H28-'alle Spiele'!$J28='alle Spiele'!CQ28-'alle Spiele'!CR28,'alle Spiele'!$H28&lt;&gt;'alle Spiele'!$J28),Punktsystem!$B$9,0)+IF(AND(Punktsystem!$D$11&lt;&gt;"",OR('alle Spiele'!$H28='alle Spiele'!CQ28,'alle Spiele'!$J28='alle Spiele'!CR28)),Punktsystem!$B$11,0)+IF(AND(Punktsystem!$D$10&lt;&gt;"",'alle Spiele'!$H28='alle Spiele'!$J28,'alle Spiele'!CQ28='alle Spiele'!CR28,ABS('alle Spiele'!$H28-'alle Spiele'!CQ28)=1),Punktsystem!$B$10,0),0)</f>
        <v>0</v>
      </c>
      <c r="CS28" s="223">
        <f>IF(CQ28=Punktsystem!$B$5,IF(AND(Punktsystem!$I$14&lt;&gt;"",'alle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T28" s="226">
        <f>IF(OR('alle Spiele'!CT28="",'alle Spiele'!CU28="",'alle Spiele'!$K28="x"),0,IF(AND('alle Spiele'!$H28='alle Spiele'!CT28,'alle Spiele'!$J28='alle Spiele'!CU28),Punktsystem!$B$5,IF(OR(AND('alle Spiele'!$H28-'alle Spiele'!$J28&lt;0,'alle Spiele'!CT28-'alle Spiele'!CU28&lt;0),AND('alle Spiele'!$H28-'alle Spiele'!$J28&gt;0,'alle Spiele'!CT28-'alle Spiele'!CU28&gt;0),AND('alle Spiele'!$H28-'alle Spiele'!$J28=0,'alle Spiele'!CT28-'alle Spiele'!CU28=0)),Punktsystem!$B$6,0)))</f>
        <v>0</v>
      </c>
      <c r="CU28" s="222">
        <f>IF(CT28=Punktsystem!$B$6,IF(AND(Punktsystem!$D$9&lt;&gt;"",'alle Spiele'!$H28-'alle Spiele'!$J28='alle Spiele'!CT28-'alle Spiele'!CU28,'alle Spiele'!$H28&lt;&gt;'alle Spiele'!$J28),Punktsystem!$B$9,0)+IF(AND(Punktsystem!$D$11&lt;&gt;"",OR('alle Spiele'!$H28='alle Spiele'!CT28,'alle Spiele'!$J28='alle Spiele'!CU28)),Punktsystem!$B$11,0)+IF(AND(Punktsystem!$D$10&lt;&gt;"",'alle Spiele'!$H28='alle Spiele'!$J28,'alle Spiele'!CT28='alle Spiele'!CU28,ABS('alle Spiele'!$H28-'alle Spiele'!CT28)=1),Punktsystem!$B$10,0),0)</f>
        <v>0</v>
      </c>
      <c r="CV28" s="223">
        <f>IF(CT28=Punktsystem!$B$5,IF(AND(Punktsystem!$I$14&lt;&gt;"",'alle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W28" s="226">
        <f>IF(OR('alle Spiele'!CW28="",'alle Spiele'!CX28="",'alle Spiele'!$K28="x"),0,IF(AND('alle Spiele'!$H28='alle Spiele'!CW28,'alle Spiele'!$J28='alle Spiele'!CX28),Punktsystem!$B$5,IF(OR(AND('alle Spiele'!$H28-'alle Spiele'!$J28&lt;0,'alle Spiele'!CW28-'alle Spiele'!CX28&lt;0),AND('alle Spiele'!$H28-'alle Spiele'!$J28&gt;0,'alle Spiele'!CW28-'alle Spiele'!CX28&gt;0),AND('alle Spiele'!$H28-'alle Spiele'!$J28=0,'alle Spiele'!CW28-'alle Spiele'!CX28=0)),Punktsystem!$B$6,0)))</f>
        <v>0</v>
      </c>
      <c r="CX28" s="222">
        <f>IF(CW28=Punktsystem!$B$6,IF(AND(Punktsystem!$D$9&lt;&gt;"",'alle Spiele'!$H28-'alle Spiele'!$J28='alle Spiele'!CW28-'alle Spiele'!CX28,'alle Spiele'!$H28&lt;&gt;'alle Spiele'!$J28),Punktsystem!$B$9,0)+IF(AND(Punktsystem!$D$11&lt;&gt;"",OR('alle Spiele'!$H28='alle Spiele'!CW28,'alle Spiele'!$J28='alle Spiele'!CX28)),Punktsystem!$B$11,0)+IF(AND(Punktsystem!$D$10&lt;&gt;"",'alle Spiele'!$H28='alle Spiele'!$J28,'alle Spiele'!CW28='alle Spiele'!CX28,ABS('alle Spiele'!$H28-'alle Spiele'!CW28)=1),Punktsystem!$B$10,0),0)</f>
        <v>0</v>
      </c>
      <c r="CY28" s="223">
        <f>IF(CW28=Punktsystem!$B$5,IF(AND(Punktsystem!$I$14&lt;&gt;"",'alle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Z28" s="226">
        <f>IF(OR('alle Spiele'!CZ28="",'alle Spiele'!DA28="",'alle Spiele'!$K28="x"),0,IF(AND('alle Spiele'!$H28='alle Spiele'!CZ28,'alle Spiele'!$J28='alle Spiele'!DA28),Punktsystem!$B$5,IF(OR(AND('alle Spiele'!$H28-'alle Spiele'!$J28&lt;0,'alle Spiele'!CZ28-'alle Spiele'!DA28&lt;0),AND('alle Spiele'!$H28-'alle Spiele'!$J28&gt;0,'alle Spiele'!CZ28-'alle Spiele'!DA28&gt;0),AND('alle Spiele'!$H28-'alle Spiele'!$J28=0,'alle Spiele'!CZ28-'alle Spiele'!DA28=0)),Punktsystem!$B$6,0)))</f>
        <v>0</v>
      </c>
      <c r="DA28" s="222">
        <f>IF(CZ28=Punktsystem!$B$6,IF(AND(Punktsystem!$D$9&lt;&gt;"",'alle Spiele'!$H28-'alle Spiele'!$J28='alle Spiele'!CZ28-'alle Spiele'!DA28,'alle Spiele'!$H28&lt;&gt;'alle Spiele'!$J28),Punktsystem!$B$9,0)+IF(AND(Punktsystem!$D$11&lt;&gt;"",OR('alle Spiele'!$H28='alle Spiele'!CZ28,'alle Spiele'!$J28='alle Spiele'!DA28)),Punktsystem!$B$11,0)+IF(AND(Punktsystem!$D$10&lt;&gt;"",'alle Spiele'!$H28='alle Spiele'!$J28,'alle Spiele'!CZ28='alle Spiele'!DA28,ABS('alle Spiele'!$H28-'alle Spiele'!CZ28)=1),Punktsystem!$B$10,0),0)</f>
        <v>0</v>
      </c>
      <c r="DB28" s="223">
        <f>IF(CZ28=Punktsystem!$B$5,IF(AND(Punktsystem!$I$14&lt;&gt;"",'alle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C28" s="226">
        <f>IF(OR('alle Spiele'!DC28="",'alle Spiele'!DD28="",'alle Spiele'!$K28="x"),0,IF(AND('alle Spiele'!$H28='alle Spiele'!DC28,'alle Spiele'!$J28='alle Spiele'!DD28),Punktsystem!$B$5,IF(OR(AND('alle Spiele'!$H28-'alle Spiele'!$J28&lt;0,'alle Spiele'!DC28-'alle Spiele'!DD28&lt;0),AND('alle Spiele'!$H28-'alle Spiele'!$J28&gt;0,'alle Spiele'!DC28-'alle Spiele'!DD28&gt;0),AND('alle Spiele'!$H28-'alle Spiele'!$J28=0,'alle Spiele'!DC28-'alle Spiele'!DD28=0)),Punktsystem!$B$6,0)))</f>
        <v>0</v>
      </c>
      <c r="DD28" s="222">
        <f>IF(DC28=Punktsystem!$B$6,IF(AND(Punktsystem!$D$9&lt;&gt;"",'alle Spiele'!$H28-'alle Spiele'!$J28='alle Spiele'!DC28-'alle Spiele'!DD28,'alle Spiele'!$H28&lt;&gt;'alle Spiele'!$J28),Punktsystem!$B$9,0)+IF(AND(Punktsystem!$D$11&lt;&gt;"",OR('alle Spiele'!$H28='alle Spiele'!DC28,'alle Spiele'!$J28='alle Spiele'!DD28)),Punktsystem!$B$11,0)+IF(AND(Punktsystem!$D$10&lt;&gt;"",'alle Spiele'!$H28='alle Spiele'!$J28,'alle Spiele'!DC28='alle Spiele'!DD28,ABS('alle Spiele'!$H28-'alle Spiele'!DC28)=1),Punktsystem!$B$10,0),0)</f>
        <v>0</v>
      </c>
      <c r="DE28" s="223">
        <f>IF(DC28=Punktsystem!$B$5,IF(AND(Punktsystem!$I$14&lt;&gt;"",'alle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F28" s="226">
        <f>IF(OR('alle Spiele'!DF28="",'alle Spiele'!DG28="",'alle Spiele'!$K28="x"),0,IF(AND('alle Spiele'!$H28='alle Spiele'!DF28,'alle Spiele'!$J28='alle Spiele'!DG28),Punktsystem!$B$5,IF(OR(AND('alle Spiele'!$H28-'alle Spiele'!$J28&lt;0,'alle Spiele'!DF28-'alle Spiele'!DG28&lt;0),AND('alle Spiele'!$H28-'alle Spiele'!$J28&gt;0,'alle Spiele'!DF28-'alle Spiele'!DG28&gt;0),AND('alle Spiele'!$H28-'alle Spiele'!$J28=0,'alle Spiele'!DF28-'alle Spiele'!DG28=0)),Punktsystem!$B$6,0)))</f>
        <v>0</v>
      </c>
      <c r="DG28" s="222">
        <f>IF(DF28=Punktsystem!$B$6,IF(AND(Punktsystem!$D$9&lt;&gt;"",'alle Spiele'!$H28-'alle Spiele'!$J28='alle Spiele'!DF28-'alle Spiele'!DG28,'alle Spiele'!$H28&lt;&gt;'alle Spiele'!$J28),Punktsystem!$B$9,0)+IF(AND(Punktsystem!$D$11&lt;&gt;"",OR('alle Spiele'!$H28='alle Spiele'!DF28,'alle Spiele'!$J28='alle Spiele'!DG28)),Punktsystem!$B$11,0)+IF(AND(Punktsystem!$D$10&lt;&gt;"",'alle Spiele'!$H28='alle Spiele'!$J28,'alle Spiele'!DF28='alle Spiele'!DG28,ABS('alle Spiele'!$H28-'alle Spiele'!DF28)=1),Punktsystem!$B$10,0),0)</f>
        <v>0</v>
      </c>
      <c r="DH28" s="223">
        <f>IF(DF28=Punktsystem!$B$5,IF(AND(Punktsystem!$I$14&lt;&gt;"",'alle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I28" s="226">
        <f>IF(OR('alle Spiele'!DI28="",'alle Spiele'!DJ28="",'alle Spiele'!$K28="x"),0,IF(AND('alle Spiele'!$H28='alle Spiele'!DI28,'alle Spiele'!$J28='alle Spiele'!DJ28),Punktsystem!$B$5,IF(OR(AND('alle Spiele'!$H28-'alle Spiele'!$J28&lt;0,'alle Spiele'!DI28-'alle Spiele'!DJ28&lt;0),AND('alle Spiele'!$H28-'alle Spiele'!$J28&gt;0,'alle Spiele'!DI28-'alle Spiele'!DJ28&gt;0),AND('alle Spiele'!$H28-'alle Spiele'!$J28=0,'alle Spiele'!DI28-'alle Spiele'!DJ28=0)),Punktsystem!$B$6,0)))</f>
        <v>0</v>
      </c>
      <c r="DJ28" s="222">
        <f>IF(DI28=Punktsystem!$B$6,IF(AND(Punktsystem!$D$9&lt;&gt;"",'alle Spiele'!$H28-'alle Spiele'!$J28='alle Spiele'!DI28-'alle Spiele'!DJ28,'alle Spiele'!$H28&lt;&gt;'alle Spiele'!$J28),Punktsystem!$B$9,0)+IF(AND(Punktsystem!$D$11&lt;&gt;"",OR('alle Spiele'!$H28='alle Spiele'!DI28,'alle Spiele'!$J28='alle Spiele'!DJ28)),Punktsystem!$B$11,0)+IF(AND(Punktsystem!$D$10&lt;&gt;"",'alle Spiele'!$H28='alle Spiele'!$J28,'alle Spiele'!DI28='alle Spiele'!DJ28,ABS('alle Spiele'!$H28-'alle Spiele'!DI28)=1),Punktsystem!$B$10,0),0)</f>
        <v>0</v>
      </c>
      <c r="DK28" s="223">
        <f>IF(DI28=Punktsystem!$B$5,IF(AND(Punktsystem!$I$14&lt;&gt;"",'alle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L28" s="226">
        <f>IF(OR('alle Spiele'!DL28="",'alle Spiele'!DM28="",'alle Spiele'!$K28="x"),0,IF(AND('alle Spiele'!$H28='alle Spiele'!DL28,'alle Spiele'!$J28='alle Spiele'!DM28),Punktsystem!$B$5,IF(OR(AND('alle Spiele'!$H28-'alle Spiele'!$J28&lt;0,'alle Spiele'!DL28-'alle Spiele'!DM28&lt;0),AND('alle Spiele'!$H28-'alle Spiele'!$J28&gt;0,'alle Spiele'!DL28-'alle Spiele'!DM28&gt;0),AND('alle Spiele'!$H28-'alle Spiele'!$J28=0,'alle Spiele'!DL28-'alle Spiele'!DM28=0)),Punktsystem!$B$6,0)))</f>
        <v>0</v>
      </c>
      <c r="DM28" s="222">
        <f>IF(DL28=Punktsystem!$B$6,IF(AND(Punktsystem!$D$9&lt;&gt;"",'alle Spiele'!$H28-'alle Spiele'!$J28='alle Spiele'!DL28-'alle Spiele'!DM28,'alle Spiele'!$H28&lt;&gt;'alle Spiele'!$J28),Punktsystem!$B$9,0)+IF(AND(Punktsystem!$D$11&lt;&gt;"",OR('alle Spiele'!$H28='alle Spiele'!DL28,'alle Spiele'!$J28='alle Spiele'!DM28)),Punktsystem!$B$11,0)+IF(AND(Punktsystem!$D$10&lt;&gt;"",'alle Spiele'!$H28='alle Spiele'!$J28,'alle Spiele'!DL28='alle Spiele'!DM28,ABS('alle Spiele'!$H28-'alle Spiele'!DL28)=1),Punktsystem!$B$10,0),0)</f>
        <v>0</v>
      </c>
      <c r="DN28" s="223">
        <f>IF(DL28=Punktsystem!$B$5,IF(AND(Punktsystem!$I$14&lt;&gt;"",'alle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O28" s="226">
        <f>IF(OR('alle Spiele'!DO28="",'alle Spiele'!DP28="",'alle Spiele'!$K28="x"),0,IF(AND('alle Spiele'!$H28='alle Spiele'!DO28,'alle Spiele'!$J28='alle Spiele'!DP28),Punktsystem!$B$5,IF(OR(AND('alle Spiele'!$H28-'alle Spiele'!$J28&lt;0,'alle Spiele'!DO28-'alle Spiele'!DP28&lt;0),AND('alle Spiele'!$H28-'alle Spiele'!$J28&gt;0,'alle Spiele'!DO28-'alle Spiele'!DP28&gt;0),AND('alle Spiele'!$H28-'alle Spiele'!$J28=0,'alle Spiele'!DO28-'alle Spiele'!DP28=0)),Punktsystem!$B$6,0)))</f>
        <v>0</v>
      </c>
      <c r="DP28" s="222">
        <f>IF(DO28=Punktsystem!$B$6,IF(AND(Punktsystem!$D$9&lt;&gt;"",'alle Spiele'!$H28-'alle Spiele'!$J28='alle Spiele'!DO28-'alle Spiele'!DP28,'alle Spiele'!$H28&lt;&gt;'alle Spiele'!$J28),Punktsystem!$B$9,0)+IF(AND(Punktsystem!$D$11&lt;&gt;"",OR('alle Spiele'!$H28='alle Spiele'!DO28,'alle Spiele'!$J28='alle Spiele'!DP28)),Punktsystem!$B$11,0)+IF(AND(Punktsystem!$D$10&lt;&gt;"",'alle Spiele'!$H28='alle Spiele'!$J28,'alle Spiele'!DO28='alle Spiele'!DP28,ABS('alle Spiele'!$H28-'alle Spiele'!DO28)=1),Punktsystem!$B$10,0),0)</f>
        <v>0</v>
      </c>
      <c r="DQ28" s="223">
        <f>IF(DO28=Punktsystem!$B$5,IF(AND(Punktsystem!$I$14&lt;&gt;"",'alle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R28" s="226">
        <f>IF(OR('alle Spiele'!DR28="",'alle Spiele'!DS28="",'alle Spiele'!$K28="x"),0,IF(AND('alle Spiele'!$H28='alle Spiele'!DR28,'alle Spiele'!$J28='alle Spiele'!DS28),Punktsystem!$B$5,IF(OR(AND('alle Spiele'!$H28-'alle Spiele'!$J28&lt;0,'alle Spiele'!DR28-'alle Spiele'!DS28&lt;0),AND('alle Spiele'!$H28-'alle Spiele'!$J28&gt;0,'alle Spiele'!DR28-'alle Spiele'!DS28&gt;0),AND('alle Spiele'!$H28-'alle Spiele'!$J28=0,'alle Spiele'!DR28-'alle Spiele'!DS28=0)),Punktsystem!$B$6,0)))</f>
        <v>0</v>
      </c>
      <c r="DS28" s="222">
        <f>IF(DR28=Punktsystem!$B$6,IF(AND(Punktsystem!$D$9&lt;&gt;"",'alle Spiele'!$H28-'alle Spiele'!$J28='alle Spiele'!DR28-'alle Spiele'!DS28,'alle Spiele'!$H28&lt;&gt;'alle Spiele'!$J28),Punktsystem!$B$9,0)+IF(AND(Punktsystem!$D$11&lt;&gt;"",OR('alle Spiele'!$H28='alle Spiele'!DR28,'alle Spiele'!$J28='alle Spiele'!DS28)),Punktsystem!$B$11,0)+IF(AND(Punktsystem!$D$10&lt;&gt;"",'alle Spiele'!$H28='alle Spiele'!$J28,'alle Spiele'!DR28='alle Spiele'!DS28,ABS('alle Spiele'!$H28-'alle Spiele'!DR28)=1),Punktsystem!$B$10,0),0)</f>
        <v>0</v>
      </c>
      <c r="DT28" s="223">
        <f>IF(DR28=Punktsystem!$B$5,IF(AND(Punktsystem!$I$14&lt;&gt;"",'alle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U28" s="226">
        <f>IF(OR('alle Spiele'!DU28="",'alle Spiele'!DV28="",'alle Spiele'!$K28="x"),0,IF(AND('alle Spiele'!$H28='alle Spiele'!DU28,'alle Spiele'!$J28='alle Spiele'!DV28),Punktsystem!$B$5,IF(OR(AND('alle Spiele'!$H28-'alle Spiele'!$J28&lt;0,'alle Spiele'!DU28-'alle Spiele'!DV28&lt;0),AND('alle Spiele'!$H28-'alle Spiele'!$J28&gt;0,'alle Spiele'!DU28-'alle Spiele'!DV28&gt;0),AND('alle Spiele'!$H28-'alle Spiele'!$J28=0,'alle Spiele'!DU28-'alle Spiele'!DV28=0)),Punktsystem!$B$6,0)))</f>
        <v>0</v>
      </c>
      <c r="DV28" s="222">
        <f>IF(DU28=Punktsystem!$B$6,IF(AND(Punktsystem!$D$9&lt;&gt;"",'alle Spiele'!$H28-'alle Spiele'!$J28='alle Spiele'!DU28-'alle Spiele'!DV28,'alle Spiele'!$H28&lt;&gt;'alle Spiele'!$J28),Punktsystem!$B$9,0)+IF(AND(Punktsystem!$D$11&lt;&gt;"",OR('alle Spiele'!$H28='alle Spiele'!DU28,'alle Spiele'!$J28='alle Spiele'!DV28)),Punktsystem!$B$11,0)+IF(AND(Punktsystem!$D$10&lt;&gt;"",'alle Spiele'!$H28='alle Spiele'!$J28,'alle Spiele'!DU28='alle Spiele'!DV28,ABS('alle Spiele'!$H28-'alle Spiele'!DU28)=1),Punktsystem!$B$10,0),0)</f>
        <v>0</v>
      </c>
      <c r="DW28" s="223">
        <f>IF(DU28=Punktsystem!$B$5,IF(AND(Punktsystem!$I$14&lt;&gt;"",'alle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X28" s="226">
        <f>IF(OR('alle Spiele'!DX28="",'alle Spiele'!DY28="",'alle Spiele'!$K28="x"),0,IF(AND('alle Spiele'!$H28='alle Spiele'!DX28,'alle Spiele'!$J28='alle Spiele'!DY28),Punktsystem!$B$5,IF(OR(AND('alle Spiele'!$H28-'alle Spiele'!$J28&lt;0,'alle Spiele'!DX28-'alle Spiele'!DY28&lt;0),AND('alle Spiele'!$H28-'alle Spiele'!$J28&gt;0,'alle Spiele'!DX28-'alle Spiele'!DY28&gt;0),AND('alle Spiele'!$H28-'alle Spiele'!$J28=0,'alle Spiele'!DX28-'alle Spiele'!DY28=0)),Punktsystem!$B$6,0)))</f>
        <v>0</v>
      </c>
      <c r="DY28" s="222">
        <f>IF(DX28=Punktsystem!$B$6,IF(AND(Punktsystem!$D$9&lt;&gt;"",'alle Spiele'!$H28-'alle Spiele'!$J28='alle Spiele'!DX28-'alle Spiele'!DY28,'alle Spiele'!$H28&lt;&gt;'alle Spiele'!$J28),Punktsystem!$B$9,0)+IF(AND(Punktsystem!$D$11&lt;&gt;"",OR('alle Spiele'!$H28='alle Spiele'!DX28,'alle Spiele'!$J28='alle Spiele'!DY28)),Punktsystem!$B$11,0)+IF(AND(Punktsystem!$D$10&lt;&gt;"",'alle Spiele'!$H28='alle Spiele'!$J28,'alle Spiele'!DX28='alle Spiele'!DY28,ABS('alle Spiele'!$H28-'alle Spiele'!DX28)=1),Punktsystem!$B$10,0),0)</f>
        <v>0</v>
      </c>
      <c r="DZ28" s="223">
        <f>IF(DX28=Punktsystem!$B$5,IF(AND(Punktsystem!$I$14&lt;&gt;"",'alle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A28" s="226">
        <f>IF(OR('alle Spiele'!EA28="",'alle Spiele'!EB28="",'alle Spiele'!$K28="x"),0,IF(AND('alle Spiele'!$H28='alle Spiele'!EA28,'alle Spiele'!$J28='alle Spiele'!EB28),Punktsystem!$B$5,IF(OR(AND('alle Spiele'!$H28-'alle Spiele'!$J28&lt;0,'alle Spiele'!EA28-'alle Spiele'!EB28&lt;0),AND('alle Spiele'!$H28-'alle Spiele'!$J28&gt;0,'alle Spiele'!EA28-'alle Spiele'!EB28&gt;0),AND('alle Spiele'!$H28-'alle Spiele'!$J28=0,'alle Spiele'!EA28-'alle Spiele'!EB28=0)),Punktsystem!$B$6,0)))</f>
        <v>0</v>
      </c>
      <c r="EB28" s="222">
        <f>IF(EA28=Punktsystem!$B$6,IF(AND(Punktsystem!$D$9&lt;&gt;"",'alle Spiele'!$H28-'alle Spiele'!$J28='alle Spiele'!EA28-'alle Spiele'!EB28,'alle Spiele'!$H28&lt;&gt;'alle Spiele'!$J28),Punktsystem!$B$9,0)+IF(AND(Punktsystem!$D$11&lt;&gt;"",OR('alle Spiele'!$H28='alle Spiele'!EA28,'alle Spiele'!$J28='alle Spiele'!EB28)),Punktsystem!$B$11,0)+IF(AND(Punktsystem!$D$10&lt;&gt;"",'alle Spiele'!$H28='alle Spiele'!$J28,'alle Spiele'!EA28='alle Spiele'!EB28,ABS('alle Spiele'!$H28-'alle Spiele'!EA28)=1),Punktsystem!$B$10,0),0)</f>
        <v>0</v>
      </c>
      <c r="EC28" s="223">
        <f>IF(EA28=Punktsystem!$B$5,IF(AND(Punktsystem!$I$14&lt;&gt;"",'alle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D28" s="226">
        <f>IF(OR('alle Spiele'!ED28="",'alle Spiele'!EE28="",'alle Spiele'!$K28="x"),0,IF(AND('alle Spiele'!$H28='alle Spiele'!ED28,'alle Spiele'!$J28='alle Spiele'!EE28),Punktsystem!$B$5,IF(OR(AND('alle Spiele'!$H28-'alle Spiele'!$J28&lt;0,'alle Spiele'!ED28-'alle Spiele'!EE28&lt;0),AND('alle Spiele'!$H28-'alle Spiele'!$J28&gt;0,'alle Spiele'!ED28-'alle Spiele'!EE28&gt;0),AND('alle Spiele'!$H28-'alle Spiele'!$J28=0,'alle Spiele'!ED28-'alle Spiele'!EE28=0)),Punktsystem!$B$6,0)))</f>
        <v>0</v>
      </c>
      <c r="EE28" s="222">
        <f>IF(ED28=Punktsystem!$B$6,IF(AND(Punktsystem!$D$9&lt;&gt;"",'alle Spiele'!$H28-'alle Spiele'!$J28='alle Spiele'!ED28-'alle Spiele'!EE28,'alle Spiele'!$H28&lt;&gt;'alle Spiele'!$J28),Punktsystem!$B$9,0)+IF(AND(Punktsystem!$D$11&lt;&gt;"",OR('alle Spiele'!$H28='alle Spiele'!ED28,'alle Spiele'!$J28='alle Spiele'!EE28)),Punktsystem!$B$11,0)+IF(AND(Punktsystem!$D$10&lt;&gt;"",'alle Spiele'!$H28='alle Spiele'!$J28,'alle Spiele'!ED28='alle Spiele'!EE28,ABS('alle Spiele'!$H28-'alle Spiele'!ED28)=1),Punktsystem!$B$10,0),0)</f>
        <v>0</v>
      </c>
      <c r="EF28" s="223">
        <f>IF(ED28=Punktsystem!$B$5,IF(AND(Punktsystem!$I$14&lt;&gt;"",'alle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G28" s="226">
        <f>IF(OR('alle Spiele'!EG28="",'alle Spiele'!EH28="",'alle Spiele'!$K28="x"),0,IF(AND('alle Spiele'!$H28='alle Spiele'!EG28,'alle Spiele'!$J28='alle Spiele'!EH28),Punktsystem!$B$5,IF(OR(AND('alle Spiele'!$H28-'alle Spiele'!$J28&lt;0,'alle Spiele'!EG28-'alle Spiele'!EH28&lt;0),AND('alle Spiele'!$H28-'alle Spiele'!$J28&gt;0,'alle Spiele'!EG28-'alle Spiele'!EH28&gt;0),AND('alle Spiele'!$H28-'alle Spiele'!$J28=0,'alle Spiele'!EG28-'alle Spiele'!EH28=0)),Punktsystem!$B$6,0)))</f>
        <v>0</v>
      </c>
      <c r="EH28" s="222">
        <f>IF(EG28=Punktsystem!$B$6,IF(AND(Punktsystem!$D$9&lt;&gt;"",'alle Spiele'!$H28-'alle Spiele'!$J28='alle Spiele'!EG28-'alle Spiele'!EH28,'alle Spiele'!$H28&lt;&gt;'alle Spiele'!$J28),Punktsystem!$B$9,0)+IF(AND(Punktsystem!$D$11&lt;&gt;"",OR('alle Spiele'!$H28='alle Spiele'!EG28,'alle Spiele'!$J28='alle Spiele'!EH28)),Punktsystem!$B$11,0)+IF(AND(Punktsystem!$D$10&lt;&gt;"",'alle Spiele'!$H28='alle Spiele'!$J28,'alle Spiele'!EG28='alle Spiele'!EH28,ABS('alle Spiele'!$H28-'alle Spiele'!EG28)=1),Punktsystem!$B$10,0),0)</f>
        <v>0</v>
      </c>
      <c r="EI28" s="223">
        <f>IF(EG28=Punktsystem!$B$5,IF(AND(Punktsystem!$I$14&lt;&gt;"",'alle Spiele'!$H28+'alle Spiele'!$J28&gt;Punktsystem!$D$14),('alle Spiele'!$H28+'alle Spiele'!$J28-Punktsystem!$D$14)*Punktsystem!$F$14,0)+IF(AND(Punktsystem!$I$15&lt;&gt;"",ABS('alle Spiele'!$H28-'alle Spiele'!$J28)&gt;Punktsystem!$D$15),(ABS('alle Spiele'!$H28-'alle Spiele'!$J28)-Punktsystem!$D$15)*Punktsystem!$F$15,0),0)</f>
        <v>0</v>
      </c>
    </row>
    <row r="29" spans="1:139">
      <c r="A29"/>
      <c r="B29"/>
      <c r="C29"/>
      <c r="D29"/>
      <c r="E29"/>
      <c r="F29"/>
      <c r="G29"/>
      <c r="H29"/>
      <c r="J29"/>
      <c r="K29"/>
      <c r="L29"/>
      <c r="M29"/>
      <c r="N29"/>
      <c r="O29"/>
      <c r="P29"/>
      <c r="Q29"/>
      <c r="T29" s="226">
        <f>IF(OR('alle Spiele'!T29="",'alle Spiele'!U29="",'alle Spiele'!$K29="x"),0,IF(AND('alle Spiele'!$H29='alle Spiele'!T29,'alle Spiele'!$J29='alle Spiele'!U29),Punktsystem!$B$5,IF(OR(AND('alle Spiele'!$H29-'alle Spiele'!$J29&lt;0,'alle Spiele'!T29-'alle Spiele'!U29&lt;0),AND('alle Spiele'!$H29-'alle Spiele'!$J29&gt;0,'alle Spiele'!T29-'alle Spiele'!U29&gt;0),AND('alle Spiele'!$H29-'alle Spiele'!$J29=0,'alle Spiele'!T29-'alle Spiele'!U29=0)),Punktsystem!$B$6,0)))</f>
        <v>0</v>
      </c>
      <c r="U29" s="222">
        <f>IF(T29=Punktsystem!$B$6,IF(AND(Punktsystem!$D$9&lt;&gt;"",'alle Spiele'!$H29-'alle Spiele'!$J29='alle Spiele'!T29-'alle Spiele'!U29,'alle Spiele'!$H29&lt;&gt;'alle Spiele'!$J29),Punktsystem!$B$9,0)+IF(AND(Punktsystem!$D$11&lt;&gt;"",OR('alle Spiele'!$H29='alle Spiele'!T29,'alle Spiele'!$J29='alle Spiele'!U29)),Punktsystem!$B$11,0)+IF(AND(Punktsystem!$D$10&lt;&gt;"",'alle Spiele'!$H29='alle Spiele'!$J29,'alle Spiele'!T29='alle Spiele'!U29,ABS('alle Spiele'!$H29-'alle Spiele'!T29)=1),Punktsystem!$B$10,0),0)</f>
        <v>0</v>
      </c>
      <c r="V29" s="223">
        <f>IF(T29=Punktsystem!$B$5,IF(AND(Punktsystem!$I$14&lt;&gt;"",'alle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W29" s="226">
        <f>IF(OR('alle Spiele'!W29="",'alle Spiele'!X29="",'alle Spiele'!$K29="x"),0,IF(AND('alle Spiele'!$H29='alle Spiele'!W29,'alle Spiele'!$J29='alle Spiele'!X29),Punktsystem!$B$5,IF(OR(AND('alle Spiele'!$H29-'alle Spiele'!$J29&lt;0,'alle Spiele'!W29-'alle Spiele'!X29&lt;0),AND('alle Spiele'!$H29-'alle Spiele'!$J29&gt;0,'alle Spiele'!W29-'alle Spiele'!X29&gt;0),AND('alle Spiele'!$H29-'alle Spiele'!$J29=0,'alle Spiele'!W29-'alle Spiele'!X29=0)),Punktsystem!$B$6,0)))</f>
        <v>0</v>
      </c>
      <c r="X29" s="222">
        <f>IF(W29=Punktsystem!$B$6,IF(AND(Punktsystem!$D$9&lt;&gt;"",'alle Spiele'!$H29-'alle Spiele'!$J29='alle Spiele'!W29-'alle Spiele'!X29,'alle Spiele'!$H29&lt;&gt;'alle Spiele'!$J29),Punktsystem!$B$9,0)+IF(AND(Punktsystem!$D$11&lt;&gt;"",OR('alle Spiele'!$H29='alle Spiele'!W29,'alle Spiele'!$J29='alle Spiele'!X29)),Punktsystem!$B$11,0)+IF(AND(Punktsystem!$D$10&lt;&gt;"",'alle Spiele'!$H29='alle Spiele'!$J29,'alle Spiele'!W29='alle Spiele'!X29,ABS('alle Spiele'!$H29-'alle Spiele'!W29)=1),Punktsystem!$B$10,0),0)</f>
        <v>0</v>
      </c>
      <c r="Y29" s="223">
        <f>IF(W29=Punktsystem!$B$5,IF(AND(Punktsystem!$I$14&lt;&gt;"",'alle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Z29" s="226">
        <f>IF(OR('alle Spiele'!Z29="",'alle Spiele'!AA29="",'alle Spiele'!$K29="x"),0,IF(AND('alle Spiele'!$H29='alle Spiele'!Z29,'alle Spiele'!$J29='alle Spiele'!AA29),Punktsystem!$B$5,IF(OR(AND('alle Spiele'!$H29-'alle Spiele'!$J29&lt;0,'alle Spiele'!Z29-'alle Spiele'!AA29&lt;0),AND('alle Spiele'!$H29-'alle Spiele'!$J29&gt;0,'alle Spiele'!Z29-'alle Spiele'!AA29&gt;0),AND('alle Spiele'!$H29-'alle Spiele'!$J29=0,'alle Spiele'!Z29-'alle Spiele'!AA29=0)),Punktsystem!$B$6,0)))</f>
        <v>0</v>
      </c>
      <c r="AA29" s="222">
        <f>IF(Z29=Punktsystem!$B$6,IF(AND(Punktsystem!$D$9&lt;&gt;"",'alle Spiele'!$H29-'alle Spiele'!$J29='alle Spiele'!Z29-'alle Spiele'!AA29,'alle Spiele'!$H29&lt;&gt;'alle Spiele'!$J29),Punktsystem!$B$9,0)+IF(AND(Punktsystem!$D$11&lt;&gt;"",OR('alle Spiele'!$H29='alle Spiele'!Z29,'alle Spiele'!$J29='alle Spiele'!AA29)),Punktsystem!$B$11,0)+IF(AND(Punktsystem!$D$10&lt;&gt;"",'alle Spiele'!$H29='alle Spiele'!$J29,'alle Spiele'!Z29='alle Spiele'!AA29,ABS('alle Spiele'!$H29-'alle Spiele'!Z29)=1),Punktsystem!$B$10,0),0)</f>
        <v>0</v>
      </c>
      <c r="AB29" s="223">
        <f>IF(Z29=Punktsystem!$B$5,IF(AND(Punktsystem!$I$14&lt;&gt;"",'alle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C29" s="226">
        <f>IF(OR('alle Spiele'!AC29="",'alle Spiele'!AD29="",'alle Spiele'!$K29="x"),0,IF(AND('alle Spiele'!$H29='alle Spiele'!AC29,'alle Spiele'!$J29='alle Spiele'!AD29),Punktsystem!$B$5,IF(OR(AND('alle Spiele'!$H29-'alle Spiele'!$J29&lt;0,'alle Spiele'!AC29-'alle Spiele'!AD29&lt;0),AND('alle Spiele'!$H29-'alle Spiele'!$J29&gt;0,'alle Spiele'!AC29-'alle Spiele'!AD29&gt;0),AND('alle Spiele'!$H29-'alle Spiele'!$J29=0,'alle Spiele'!AC29-'alle Spiele'!AD29=0)),Punktsystem!$B$6,0)))</f>
        <v>0</v>
      </c>
      <c r="AD29" s="222">
        <f>IF(AC29=Punktsystem!$B$6,IF(AND(Punktsystem!$D$9&lt;&gt;"",'alle Spiele'!$H29-'alle Spiele'!$J29='alle Spiele'!AC29-'alle Spiele'!AD29,'alle Spiele'!$H29&lt;&gt;'alle Spiele'!$J29),Punktsystem!$B$9,0)+IF(AND(Punktsystem!$D$11&lt;&gt;"",OR('alle Spiele'!$H29='alle Spiele'!AC29,'alle Spiele'!$J29='alle Spiele'!AD29)),Punktsystem!$B$11,0)+IF(AND(Punktsystem!$D$10&lt;&gt;"",'alle Spiele'!$H29='alle Spiele'!$J29,'alle Spiele'!AC29='alle Spiele'!AD29,ABS('alle Spiele'!$H29-'alle Spiele'!AC29)=1),Punktsystem!$B$10,0),0)</f>
        <v>0</v>
      </c>
      <c r="AE29" s="223">
        <f>IF(AC29=Punktsystem!$B$5,IF(AND(Punktsystem!$I$14&lt;&gt;"",'alle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F29" s="226">
        <f>IF(OR('alle Spiele'!AF29="",'alle Spiele'!AG29="",'alle Spiele'!$K29="x"),0,IF(AND('alle Spiele'!$H29='alle Spiele'!AF29,'alle Spiele'!$J29='alle Spiele'!AG29),Punktsystem!$B$5,IF(OR(AND('alle Spiele'!$H29-'alle Spiele'!$J29&lt;0,'alle Spiele'!AF29-'alle Spiele'!AG29&lt;0),AND('alle Spiele'!$H29-'alle Spiele'!$J29&gt;0,'alle Spiele'!AF29-'alle Spiele'!AG29&gt;0),AND('alle Spiele'!$H29-'alle Spiele'!$J29=0,'alle Spiele'!AF29-'alle Spiele'!AG29=0)),Punktsystem!$B$6,0)))</f>
        <v>0</v>
      </c>
      <c r="AG29" s="222">
        <f>IF(AF29=Punktsystem!$B$6,IF(AND(Punktsystem!$D$9&lt;&gt;"",'alle Spiele'!$H29-'alle Spiele'!$J29='alle Spiele'!AF29-'alle Spiele'!AG29,'alle Spiele'!$H29&lt;&gt;'alle Spiele'!$J29),Punktsystem!$B$9,0)+IF(AND(Punktsystem!$D$11&lt;&gt;"",OR('alle Spiele'!$H29='alle Spiele'!AF29,'alle Spiele'!$J29='alle Spiele'!AG29)),Punktsystem!$B$11,0)+IF(AND(Punktsystem!$D$10&lt;&gt;"",'alle Spiele'!$H29='alle Spiele'!$J29,'alle Spiele'!AF29='alle Spiele'!AG29,ABS('alle Spiele'!$H29-'alle Spiele'!AF29)=1),Punktsystem!$B$10,0),0)</f>
        <v>0</v>
      </c>
      <c r="AH29" s="223">
        <f>IF(AF29=Punktsystem!$B$5,IF(AND(Punktsystem!$I$14&lt;&gt;"",'alle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I29" s="226">
        <f>IF(OR('alle Spiele'!AI29="",'alle Spiele'!AJ29="",'alle Spiele'!$K29="x"),0,IF(AND('alle Spiele'!$H29='alle Spiele'!AI29,'alle Spiele'!$J29='alle Spiele'!AJ29),Punktsystem!$B$5,IF(OR(AND('alle Spiele'!$H29-'alle Spiele'!$J29&lt;0,'alle Spiele'!AI29-'alle Spiele'!AJ29&lt;0),AND('alle Spiele'!$H29-'alle Spiele'!$J29&gt;0,'alle Spiele'!AI29-'alle Spiele'!AJ29&gt;0),AND('alle Spiele'!$H29-'alle Spiele'!$J29=0,'alle Spiele'!AI29-'alle Spiele'!AJ29=0)),Punktsystem!$B$6,0)))</f>
        <v>0</v>
      </c>
      <c r="AJ29" s="222">
        <f>IF(AI29=Punktsystem!$B$6,IF(AND(Punktsystem!$D$9&lt;&gt;"",'alle Spiele'!$H29-'alle Spiele'!$J29='alle Spiele'!AI29-'alle Spiele'!AJ29,'alle Spiele'!$H29&lt;&gt;'alle Spiele'!$J29),Punktsystem!$B$9,0)+IF(AND(Punktsystem!$D$11&lt;&gt;"",OR('alle Spiele'!$H29='alle Spiele'!AI29,'alle Spiele'!$J29='alle Spiele'!AJ29)),Punktsystem!$B$11,0)+IF(AND(Punktsystem!$D$10&lt;&gt;"",'alle Spiele'!$H29='alle Spiele'!$J29,'alle Spiele'!AI29='alle Spiele'!AJ29,ABS('alle Spiele'!$H29-'alle Spiele'!AI29)=1),Punktsystem!$B$10,0),0)</f>
        <v>0</v>
      </c>
      <c r="AK29" s="223">
        <f>IF(AI29=Punktsystem!$B$5,IF(AND(Punktsystem!$I$14&lt;&gt;"",'alle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L29" s="226">
        <f>IF(OR('alle Spiele'!AL29="",'alle Spiele'!AM29="",'alle Spiele'!$K29="x"),0,IF(AND('alle Spiele'!$H29='alle Spiele'!AL29,'alle Spiele'!$J29='alle Spiele'!AM29),Punktsystem!$B$5,IF(OR(AND('alle Spiele'!$H29-'alle Spiele'!$J29&lt;0,'alle Spiele'!AL29-'alle Spiele'!AM29&lt;0),AND('alle Spiele'!$H29-'alle Spiele'!$J29&gt;0,'alle Spiele'!AL29-'alle Spiele'!AM29&gt;0),AND('alle Spiele'!$H29-'alle Spiele'!$J29=0,'alle Spiele'!AL29-'alle Spiele'!AM29=0)),Punktsystem!$B$6,0)))</f>
        <v>0</v>
      </c>
      <c r="AM29" s="222">
        <f>IF(AL29=Punktsystem!$B$6,IF(AND(Punktsystem!$D$9&lt;&gt;"",'alle Spiele'!$H29-'alle Spiele'!$J29='alle Spiele'!AL29-'alle Spiele'!AM29,'alle Spiele'!$H29&lt;&gt;'alle Spiele'!$J29),Punktsystem!$B$9,0)+IF(AND(Punktsystem!$D$11&lt;&gt;"",OR('alle Spiele'!$H29='alle Spiele'!AL29,'alle Spiele'!$J29='alle Spiele'!AM29)),Punktsystem!$B$11,0)+IF(AND(Punktsystem!$D$10&lt;&gt;"",'alle Spiele'!$H29='alle Spiele'!$J29,'alle Spiele'!AL29='alle Spiele'!AM29,ABS('alle Spiele'!$H29-'alle Spiele'!AL29)=1),Punktsystem!$B$10,0),0)</f>
        <v>0</v>
      </c>
      <c r="AN29" s="223">
        <f>IF(AL29=Punktsystem!$B$5,IF(AND(Punktsystem!$I$14&lt;&gt;"",'alle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O29" s="226">
        <f>IF(OR('alle Spiele'!AO29="",'alle Spiele'!AP29="",'alle Spiele'!$K29="x"),0,IF(AND('alle Spiele'!$H29='alle Spiele'!AO29,'alle Spiele'!$J29='alle Spiele'!AP29),Punktsystem!$B$5,IF(OR(AND('alle Spiele'!$H29-'alle Spiele'!$J29&lt;0,'alle Spiele'!AO29-'alle Spiele'!AP29&lt;0),AND('alle Spiele'!$H29-'alle Spiele'!$J29&gt;0,'alle Spiele'!AO29-'alle Spiele'!AP29&gt;0),AND('alle Spiele'!$H29-'alle Spiele'!$J29=0,'alle Spiele'!AO29-'alle Spiele'!AP29=0)),Punktsystem!$B$6,0)))</f>
        <v>0</v>
      </c>
      <c r="AP29" s="222">
        <f>IF(AO29=Punktsystem!$B$6,IF(AND(Punktsystem!$D$9&lt;&gt;"",'alle Spiele'!$H29-'alle Spiele'!$J29='alle Spiele'!AO29-'alle Spiele'!AP29,'alle Spiele'!$H29&lt;&gt;'alle Spiele'!$J29),Punktsystem!$B$9,0)+IF(AND(Punktsystem!$D$11&lt;&gt;"",OR('alle Spiele'!$H29='alle Spiele'!AO29,'alle Spiele'!$J29='alle Spiele'!AP29)),Punktsystem!$B$11,0)+IF(AND(Punktsystem!$D$10&lt;&gt;"",'alle Spiele'!$H29='alle Spiele'!$J29,'alle Spiele'!AO29='alle Spiele'!AP29,ABS('alle Spiele'!$H29-'alle Spiele'!AO29)=1),Punktsystem!$B$10,0),0)</f>
        <v>0</v>
      </c>
      <c r="AQ29" s="223">
        <f>IF(AO29=Punktsystem!$B$5,IF(AND(Punktsystem!$I$14&lt;&gt;"",'alle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R29" s="226">
        <f>IF(OR('alle Spiele'!AR29="",'alle Spiele'!AS29="",'alle Spiele'!$K29="x"),0,IF(AND('alle Spiele'!$H29='alle Spiele'!AR29,'alle Spiele'!$J29='alle Spiele'!AS29),Punktsystem!$B$5,IF(OR(AND('alle Spiele'!$H29-'alle Spiele'!$J29&lt;0,'alle Spiele'!AR29-'alle Spiele'!AS29&lt;0),AND('alle Spiele'!$H29-'alle Spiele'!$J29&gt;0,'alle Spiele'!AR29-'alle Spiele'!AS29&gt;0),AND('alle Spiele'!$H29-'alle Spiele'!$J29=0,'alle Spiele'!AR29-'alle Spiele'!AS29=0)),Punktsystem!$B$6,0)))</f>
        <v>0</v>
      </c>
      <c r="AS29" s="222">
        <f>IF(AR29=Punktsystem!$B$6,IF(AND(Punktsystem!$D$9&lt;&gt;"",'alle Spiele'!$H29-'alle Spiele'!$J29='alle Spiele'!AR29-'alle Spiele'!AS29,'alle Spiele'!$H29&lt;&gt;'alle Spiele'!$J29),Punktsystem!$B$9,0)+IF(AND(Punktsystem!$D$11&lt;&gt;"",OR('alle Spiele'!$H29='alle Spiele'!AR29,'alle Spiele'!$J29='alle Spiele'!AS29)),Punktsystem!$B$11,0)+IF(AND(Punktsystem!$D$10&lt;&gt;"",'alle Spiele'!$H29='alle Spiele'!$J29,'alle Spiele'!AR29='alle Spiele'!AS29,ABS('alle Spiele'!$H29-'alle Spiele'!AR29)=1),Punktsystem!$B$10,0),0)</f>
        <v>0</v>
      </c>
      <c r="AT29" s="223">
        <f>IF(AR29=Punktsystem!$B$5,IF(AND(Punktsystem!$I$14&lt;&gt;"",'alle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U29" s="226">
        <f>IF(OR('alle Spiele'!AU29="",'alle Spiele'!AV29="",'alle Spiele'!$K29="x"),0,IF(AND('alle Spiele'!$H29='alle Spiele'!AU29,'alle Spiele'!$J29='alle Spiele'!AV29),Punktsystem!$B$5,IF(OR(AND('alle Spiele'!$H29-'alle Spiele'!$J29&lt;0,'alle Spiele'!AU29-'alle Spiele'!AV29&lt;0),AND('alle Spiele'!$H29-'alle Spiele'!$J29&gt;0,'alle Spiele'!AU29-'alle Spiele'!AV29&gt;0),AND('alle Spiele'!$H29-'alle Spiele'!$J29=0,'alle Spiele'!AU29-'alle Spiele'!AV29=0)),Punktsystem!$B$6,0)))</f>
        <v>0</v>
      </c>
      <c r="AV29" s="222">
        <f>IF(AU29=Punktsystem!$B$6,IF(AND(Punktsystem!$D$9&lt;&gt;"",'alle Spiele'!$H29-'alle Spiele'!$J29='alle Spiele'!AU29-'alle Spiele'!AV29,'alle Spiele'!$H29&lt;&gt;'alle Spiele'!$J29),Punktsystem!$B$9,0)+IF(AND(Punktsystem!$D$11&lt;&gt;"",OR('alle Spiele'!$H29='alle Spiele'!AU29,'alle Spiele'!$J29='alle Spiele'!AV29)),Punktsystem!$B$11,0)+IF(AND(Punktsystem!$D$10&lt;&gt;"",'alle Spiele'!$H29='alle Spiele'!$J29,'alle Spiele'!AU29='alle Spiele'!AV29,ABS('alle Spiele'!$H29-'alle Spiele'!AU29)=1),Punktsystem!$B$10,0),0)</f>
        <v>0</v>
      </c>
      <c r="AW29" s="223">
        <f>IF(AU29=Punktsystem!$B$5,IF(AND(Punktsystem!$I$14&lt;&gt;"",'alle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X29" s="226">
        <f>IF(OR('alle Spiele'!AX29="",'alle Spiele'!AY29="",'alle Spiele'!$K29="x"),0,IF(AND('alle Spiele'!$H29='alle Spiele'!AX29,'alle Spiele'!$J29='alle Spiele'!AY29),Punktsystem!$B$5,IF(OR(AND('alle Spiele'!$H29-'alle Spiele'!$J29&lt;0,'alle Spiele'!AX29-'alle Spiele'!AY29&lt;0),AND('alle Spiele'!$H29-'alle Spiele'!$J29&gt;0,'alle Spiele'!AX29-'alle Spiele'!AY29&gt;0),AND('alle Spiele'!$H29-'alle Spiele'!$J29=0,'alle Spiele'!AX29-'alle Spiele'!AY29=0)),Punktsystem!$B$6,0)))</f>
        <v>0</v>
      </c>
      <c r="AY29" s="222">
        <f>IF(AX29=Punktsystem!$B$6,IF(AND(Punktsystem!$D$9&lt;&gt;"",'alle Spiele'!$H29-'alle Spiele'!$J29='alle Spiele'!AX29-'alle Spiele'!AY29,'alle Spiele'!$H29&lt;&gt;'alle Spiele'!$J29),Punktsystem!$B$9,0)+IF(AND(Punktsystem!$D$11&lt;&gt;"",OR('alle Spiele'!$H29='alle Spiele'!AX29,'alle Spiele'!$J29='alle Spiele'!AY29)),Punktsystem!$B$11,0)+IF(AND(Punktsystem!$D$10&lt;&gt;"",'alle Spiele'!$H29='alle Spiele'!$J29,'alle Spiele'!AX29='alle Spiele'!AY29,ABS('alle Spiele'!$H29-'alle Spiele'!AX29)=1),Punktsystem!$B$10,0),0)</f>
        <v>0</v>
      </c>
      <c r="AZ29" s="223">
        <f>IF(AX29=Punktsystem!$B$5,IF(AND(Punktsystem!$I$14&lt;&gt;"",'alle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A29" s="226">
        <f>IF(OR('alle Spiele'!BA29="",'alle Spiele'!BB29="",'alle Spiele'!$K29="x"),0,IF(AND('alle Spiele'!$H29='alle Spiele'!BA29,'alle Spiele'!$J29='alle Spiele'!BB29),Punktsystem!$B$5,IF(OR(AND('alle Spiele'!$H29-'alle Spiele'!$J29&lt;0,'alle Spiele'!BA29-'alle Spiele'!BB29&lt;0),AND('alle Spiele'!$H29-'alle Spiele'!$J29&gt;0,'alle Spiele'!BA29-'alle Spiele'!BB29&gt;0),AND('alle Spiele'!$H29-'alle Spiele'!$J29=0,'alle Spiele'!BA29-'alle Spiele'!BB29=0)),Punktsystem!$B$6,0)))</f>
        <v>0</v>
      </c>
      <c r="BB29" s="222">
        <f>IF(BA29=Punktsystem!$B$6,IF(AND(Punktsystem!$D$9&lt;&gt;"",'alle Spiele'!$H29-'alle Spiele'!$J29='alle Spiele'!BA29-'alle Spiele'!BB29,'alle Spiele'!$H29&lt;&gt;'alle Spiele'!$J29),Punktsystem!$B$9,0)+IF(AND(Punktsystem!$D$11&lt;&gt;"",OR('alle Spiele'!$H29='alle Spiele'!BA29,'alle Spiele'!$J29='alle Spiele'!BB29)),Punktsystem!$B$11,0)+IF(AND(Punktsystem!$D$10&lt;&gt;"",'alle Spiele'!$H29='alle Spiele'!$J29,'alle Spiele'!BA29='alle Spiele'!BB29,ABS('alle Spiele'!$H29-'alle Spiele'!BA29)=1),Punktsystem!$B$10,0),0)</f>
        <v>0</v>
      </c>
      <c r="BC29" s="223">
        <f>IF(BA29=Punktsystem!$B$5,IF(AND(Punktsystem!$I$14&lt;&gt;"",'alle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D29" s="226">
        <f>IF(OR('alle Spiele'!BD29="",'alle Spiele'!BE29="",'alle Spiele'!$K29="x"),0,IF(AND('alle Spiele'!$H29='alle Spiele'!BD29,'alle Spiele'!$J29='alle Spiele'!BE29),Punktsystem!$B$5,IF(OR(AND('alle Spiele'!$H29-'alle Spiele'!$J29&lt;0,'alle Spiele'!BD29-'alle Spiele'!BE29&lt;0),AND('alle Spiele'!$H29-'alle Spiele'!$J29&gt;0,'alle Spiele'!BD29-'alle Spiele'!BE29&gt;0),AND('alle Spiele'!$H29-'alle Spiele'!$J29=0,'alle Spiele'!BD29-'alle Spiele'!BE29=0)),Punktsystem!$B$6,0)))</f>
        <v>0</v>
      </c>
      <c r="BE29" s="222">
        <f>IF(BD29=Punktsystem!$B$6,IF(AND(Punktsystem!$D$9&lt;&gt;"",'alle Spiele'!$H29-'alle Spiele'!$J29='alle Spiele'!BD29-'alle Spiele'!BE29,'alle Spiele'!$H29&lt;&gt;'alle Spiele'!$J29),Punktsystem!$B$9,0)+IF(AND(Punktsystem!$D$11&lt;&gt;"",OR('alle Spiele'!$H29='alle Spiele'!BD29,'alle Spiele'!$J29='alle Spiele'!BE29)),Punktsystem!$B$11,0)+IF(AND(Punktsystem!$D$10&lt;&gt;"",'alle Spiele'!$H29='alle Spiele'!$J29,'alle Spiele'!BD29='alle Spiele'!BE29,ABS('alle Spiele'!$H29-'alle Spiele'!BD29)=1),Punktsystem!$B$10,0),0)</f>
        <v>0</v>
      </c>
      <c r="BF29" s="223">
        <f>IF(BD29=Punktsystem!$B$5,IF(AND(Punktsystem!$I$14&lt;&gt;"",'alle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G29" s="226">
        <f>IF(OR('alle Spiele'!BG29="",'alle Spiele'!BH29="",'alle Spiele'!$K29="x"),0,IF(AND('alle Spiele'!$H29='alle Spiele'!BG29,'alle Spiele'!$J29='alle Spiele'!BH29),Punktsystem!$B$5,IF(OR(AND('alle Spiele'!$H29-'alle Spiele'!$J29&lt;0,'alle Spiele'!BG29-'alle Spiele'!BH29&lt;0),AND('alle Spiele'!$H29-'alle Spiele'!$J29&gt;0,'alle Spiele'!BG29-'alle Spiele'!BH29&gt;0),AND('alle Spiele'!$H29-'alle Spiele'!$J29=0,'alle Spiele'!BG29-'alle Spiele'!BH29=0)),Punktsystem!$B$6,0)))</f>
        <v>0</v>
      </c>
      <c r="BH29" s="222">
        <f>IF(BG29=Punktsystem!$B$6,IF(AND(Punktsystem!$D$9&lt;&gt;"",'alle Spiele'!$H29-'alle Spiele'!$J29='alle Spiele'!BG29-'alle Spiele'!BH29,'alle Spiele'!$H29&lt;&gt;'alle Spiele'!$J29),Punktsystem!$B$9,0)+IF(AND(Punktsystem!$D$11&lt;&gt;"",OR('alle Spiele'!$H29='alle Spiele'!BG29,'alle Spiele'!$J29='alle Spiele'!BH29)),Punktsystem!$B$11,0)+IF(AND(Punktsystem!$D$10&lt;&gt;"",'alle Spiele'!$H29='alle Spiele'!$J29,'alle Spiele'!BG29='alle Spiele'!BH29,ABS('alle Spiele'!$H29-'alle Spiele'!BG29)=1),Punktsystem!$B$10,0),0)</f>
        <v>0</v>
      </c>
      <c r="BI29" s="223">
        <f>IF(BG29=Punktsystem!$B$5,IF(AND(Punktsystem!$I$14&lt;&gt;"",'alle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J29" s="226">
        <f>IF(OR('alle Spiele'!BJ29="",'alle Spiele'!BK29="",'alle Spiele'!$K29="x"),0,IF(AND('alle Spiele'!$H29='alle Spiele'!BJ29,'alle Spiele'!$J29='alle Spiele'!BK29),Punktsystem!$B$5,IF(OR(AND('alle Spiele'!$H29-'alle Spiele'!$J29&lt;0,'alle Spiele'!BJ29-'alle Spiele'!BK29&lt;0),AND('alle Spiele'!$H29-'alle Spiele'!$J29&gt;0,'alle Spiele'!BJ29-'alle Spiele'!BK29&gt;0),AND('alle Spiele'!$H29-'alle Spiele'!$J29=0,'alle Spiele'!BJ29-'alle Spiele'!BK29=0)),Punktsystem!$B$6,0)))</f>
        <v>0</v>
      </c>
      <c r="BK29" s="222">
        <f>IF(BJ29=Punktsystem!$B$6,IF(AND(Punktsystem!$D$9&lt;&gt;"",'alle Spiele'!$H29-'alle Spiele'!$J29='alle Spiele'!BJ29-'alle Spiele'!BK29,'alle Spiele'!$H29&lt;&gt;'alle Spiele'!$J29),Punktsystem!$B$9,0)+IF(AND(Punktsystem!$D$11&lt;&gt;"",OR('alle Spiele'!$H29='alle Spiele'!BJ29,'alle Spiele'!$J29='alle Spiele'!BK29)),Punktsystem!$B$11,0)+IF(AND(Punktsystem!$D$10&lt;&gt;"",'alle Spiele'!$H29='alle Spiele'!$J29,'alle Spiele'!BJ29='alle Spiele'!BK29,ABS('alle Spiele'!$H29-'alle Spiele'!BJ29)=1),Punktsystem!$B$10,0),0)</f>
        <v>0</v>
      </c>
      <c r="BL29" s="223">
        <f>IF(BJ29=Punktsystem!$B$5,IF(AND(Punktsystem!$I$14&lt;&gt;"",'alle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M29" s="226">
        <f>IF(OR('alle Spiele'!BM29="",'alle Spiele'!BN29="",'alle Spiele'!$K29="x"),0,IF(AND('alle Spiele'!$H29='alle Spiele'!BM29,'alle Spiele'!$J29='alle Spiele'!BN29),Punktsystem!$B$5,IF(OR(AND('alle Spiele'!$H29-'alle Spiele'!$J29&lt;0,'alle Spiele'!BM29-'alle Spiele'!BN29&lt;0),AND('alle Spiele'!$H29-'alle Spiele'!$J29&gt;0,'alle Spiele'!BM29-'alle Spiele'!BN29&gt;0),AND('alle Spiele'!$H29-'alle Spiele'!$J29=0,'alle Spiele'!BM29-'alle Spiele'!BN29=0)),Punktsystem!$B$6,0)))</f>
        <v>0</v>
      </c>
      <c r="BN29" s="222">
        <f>IF(BM29=Punktsystem!$B$6,IF(AND(Punktsystem!$D$9&lt;&gt;"",'alle Spiele'!$H29-'alle Spiele'!$J29='alle Spiele'!BM29-'alle Spiele'!BN29,'alle Spiele'!$H29&lt;&gt;'alle Spiele'!$J29),Punktsystem!$B$9,0)+IF(AND(Punktsystem!$D$11&lt;&gt;"",OR('alle Spiele'!$H29='alle Spiele'!BM29,'alle Spiele'!$J29='alle Spiele'!BN29)),Punktsystem!$B$11,0)+IF(AND(Punktsystem!$D$10&lt;&gt;"",'alle Spiele'!$H29='alle Spiele'!$J29,'alle Spiele'!BM29='alle Spiele'!BN29,ABS('alle Spiele'!$H29-'alle Spiele'!BM29)=1),Punktsystem!$B$10,0),0)</f>
        <v>0</v>
      </c>
      <c r="BO29" s="223">
        <f>IF(BM29=Punktsystem!$B$5,IF(AND(Punktsystem!$I$14&lt;&gt;"",'alle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P29" s="226">
        <f>IF(OR('alle Spiele'!BP29="",'alle Spiele'!BQ29="",'alle Spiele'!$K29="x"),0,IF(AND('alle Spiele'!$H29='alle Spiele'!BP29,'alle Spiele'!$J29='alle Spiele'!BQ29),Punktsystem!$B$5,IF(OR(AND('alle Spiele'!$H29-'alle Spiele'!$J29&lt;0,'alle Spiele'!BP29-'alle Spiele'!BQ29&lt;0),AND('alle Spiele'!$H29-'alle Spiele'!$J29&gt;0,'alle Spiele'!BP29-'alle Spiele'!BQ29&gt;0),AND('alle Spiele'!$H29-'alle Spiele'!$J29=0,'alle Spiele'!BP29-'alle Spiele'!BQ29=0)),Punktsystem!$B$6,0)))</f>
        <v>0</v>
      </c>
      <c r="BQ29" s="222">
        <f>IF(BP29=Punktsystem!$B$6,IF(AND(Punktsystem!$D$9&lt;&gt;"",'alle Spiele'!$H29-'alle Spiele'!$J29='alle Spiele'!BP29-'alle Spiele'!BQ29,'alle Spiele'!$H29&lt;&gt;'alle Spiele'!$J29),Punktsystem!$B$9,0)+IF(AND(Punktsystem!$D$11&lt;&gt;"",OR('alle Spiele'!$H29='alle Spiele'!BP29,'alle Spiele'!$J29='alle Spiele'!BQ29)),Punktsystem!$B$11,0)+IF(AND(Punktsystem!$D$10&lt;&gt;"",'alle Spiele'!$H29='alle Spiele'!$J29,'alle Spiele'!BP29='alle Spiele'!BQ29,ABS('alle Spiele'!$H29-'alle Spiele'!BP29)=1),Punktsystem!$B$10,0),0)</f>
        <v>0</v>
      </c>
      <c r="BR29" s="223">
        <f>IF(BP29=Punktsystem!$B$5,IF(AND(Punktsystem!$I$14&lt;&gt;"",'alle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S29" s="226">
        <f>IF(OR('alle Spiele'!BS29="",'alle Spiele'!BT29="",'alle Spiele'!$K29="x"),0,IF(AND('alle Spiele'!$H29='alle Spiele'!BS29,'alle Spiele'!$J29='alle Spiele'!BT29),Punktsystem!$B$5,IF(OR(AND('alle Spiele'!$H29-'alle Spiele'!$J29&lt;0,'alle Spiele'!BS29-'alle Spiele'!BT29&lt;0),AND('alle Spiele'!$H29-'alle Spiele'!$J29&gt;0,'alle Spiele'!BS29-'alle Spiele'!BT29&gt;0),AND('alle Spiele'!$H29-'alle Spiele'!$J29=0,'alle Spiele'!BS29-'alle Spiele'!BT29=0)),Punktsystem!$B$6,0)))</f>
        <v>0</v>
      </c>
      <c r="BT29" s="222">
        <f>IF(BS29=Punktsystem!$B$6,IF(AND(Punktsystem!$D$9&lt;&gt;"",'alle Spiele'!$H29-'alle Spiele'!$J29='alle Spiele'!BS29-'alle Spiele'!BT29,'alle Spiele'!$H29&lt;&gt;'alle Spiele'!$J29),Punktsystem!$B$9,0)+IF(AND(Punktsystem!$D$11&lt;&gt;"",OR('alle Spiele'!$H29='alle Spiele'!BS29,'alle Spiele'!$J29='alle Spiele'!BT29)),Punktsystem!$B$11,0)+IF(AND(Punktsystem!$D$10&lt;&gt;"",'alle Spiele'!$H29='alle Spiele'!$J29,'alle Spiele'!BS29='alle Spiele'!BT29,ABS('alle Spiele'!$H29-'alle Spiele'!BS29)=1),Punktsystem!$B$10,0),0)</f>
        <v>0</v>
      </c>
      <c r="BU29" s="223">
        <f>IF(BS29=Punktsystem!$B$5,IF(AND(Punktsystem!$I$14&lt;&gt;"",'alle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V29" s="226">
        <f>IF(OR('alle Spiele'!BV29="",'alle Spiele'!BW29="",'alle Spiele'!$K29="x"),0,IF(AND('alle Spiele'!$H29='alle Spiele'!BV29,'alle Spiele'!$J29='alle Spiele'!BW29),Punktsystem!$B$5,IF(OR(AND('alle Spiele'!$H29-'alle Spiele'!$J29&lt;0,'alle Spiele'!BV29-'alle Spiele'!BW29&lt;0),AND('alle Spiele'!$H29-'alle Spiele'!$J29&gt;0,'alle Spiele'!BV29-'alle Spiele'!BW29&gt;0),AND('alle Spiele'!$H29-'alle Spiele'!$J29=0,'alle Spiele'!BV29-'alle Spiele'!BW29=0)),Punktsystem!$B$6,0)))</f>
        <v>0</v>
      </c>
      <c r="BW29" s="222">
        <f>IF(BV29=Punktsystem!$B$6,IF(AND(Punktsystem!$D$9&lt;&gt;"",'alle Spiele'!$H29-'alle Spiele'!$J29='alle Spiele'!BV29-'alle Spiele'!BW29,'alle Spiele'!$H29&lt;&gt;'alle Spiele'!$J29),Punktsystem!$B$9,0)+IF(AND(Punktsystem!$D$11&lt;&gt;"",OR('alle Spiele'!$H29='alle Spiele'!BV29,'alle Spiele'!$J29='alle Spiele'!BW29)),Punktsystem!$B$11,0)+IF(AND(Punktsystem!$D$10&lt;&gt;"",'alle Spiele'!$H29='alle Spiele'!$J29,'alle Spiele'!BV29='alle Spiele'!BW29,ABS('alle Spiele'!$H29-'alle Spiele'!BV29)=1),Punktsystem!$B$10,0),0)</f>
        <v>0</v>
      </c>
      <c r="BX29" s="223">
        <f>IF(BV29=Punktsystem!$B$5,IF(AND(Punktsystem!$I$14&lt;&gt;"",'alle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Y29" s="226">
        <f>IF(OR('alle Spiele'!BY29="",'alle Spiele'!BZ29="",'alle Spiele'!$K29="x"),0,IF(AND('alle Spiele'!$H29='alle Spiele'!BY29,'alle Spiele'!$J29='alle Spiele'!BZ29),Punktsystem!$B$5,IF(OR(AND('alle Spiele'!$H29-'alle Spiele'!$J29&lt;0,'alle Spiele'!BY29-'alle Spiele'!BZ29&lt;0),AND('alle Spiele'!$H29-'alle Spiele'!$J29&gt;0,'alle Spiele'!BY29-'alle Spiele'!BZ29&gt;0),AND('alle Spiele'!$H29-'alle Spiele'!$J29=0,'alle Spiele'!BY29-'alle Spiele'!BZ29=0)),Punktsystem!$B$6,0)))</f>
        <v>0</v>
      </c>
      <c r="BZ29" s="222">
        <f>IF(BY29=Punktsystem!$B$6,IF(AND(Punktsystem!$D$9&lt;&gt;"",'alle Spiele'!$H29-'alle Spiele'!$J29='alle Spiele'!BY29-'alle Spiele'!BZ29,'alle Spiele'!$H29&lt;&gt;'alle Spiele'!$J29),Punktsystem!$B$9,0)+IF(AND(Punktsystem!$D$11&lt;&gt;"",OR('alle Spiele'!$H29='alle Spiele'!BY29,'alle Spiele'!$J29='alle Spiele'!BZ29)),Punktsystem!$B$11,0)+IF(AND(Punktsystem!$D$10&lt;&gt;"",'alle Spiele'!$H29='alle Spiele'!$J29,'alle Spiele'!BY29='alle Spiele'!BZ29,ABS('alle Spiele'!$H29-'alle Spiele'!BY29)=1),Punktsystem!$B$10,0),0)</f>
        <v>0</v>
      </c>
      <c r="CA29" s="223">
        <f>IF(BY29=Punktsystem!$B$5,IF(AND(Punktsystem!$I$14&lt;&gt;"",'alle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B29" s="226">
        <f>IF(OR('alle Spiele'!CB29="",'alle Spiele'!CC29="",'alle Spiele'!$K29="x"),0,IF(AND('alle Spiele'!$H29='alle Spiele'!CB29,'alle Spiele'!$J29='alle Spiele'!CC29),Punktsystem!$B$5,IF(OR(AND('alle Spiele'!$H29-'alle Spiele'!$J29&lt;0,'alle Spiele'!CB29-'alle Spiele'!CC29&lt;0),AND('alle Spiele'!$H29-'alle Spiele'!$J29&gt;0,'alle Spiele'!CB29-'alle Spiele'!CC29&gt;0),AND('alle Spiele'!$H29-'alle Spiele'!$J29=0,'alle Spiele'!CB29-'alle Spiele'!CC29=0)),Punktsystem!$B$6,0)))</f>
        <v>0</v>
      </c>
      <c r="CC29" s="222">
        <f>IF(CB29=Punktsystem!$B$6,IF(AND(Punktsystem!$D$9&lt;&gt;"",'alle Spiele'!$H29-'alle Spiele'!$J29='alle Spiele'!CB29-'alle Spiele'!CC29,'alle Spiele'!$H29&lt;&gt;'alle Spiele'!$J29),Punktsystem!$B$9,0)+IF(AND(Punktsystem!$D$11&lt;&gt;"",OR('alle Spiele'!$H29='alle Spiele'!CB29,'alle Spiele'!$J29='alle Spiele'!CC29)),Punktsystem!$B$11,0)+IF(AND(Punktsystem!$D$10&lt;&gt;"",'alle Spiele'!$H29='alle Spiele'!$J29,'alle Spiele'!CB29='alle Spiele'!CC29,ABS('alle Spiele'!$H29-'alle Spiele'!CB29)=1),Punktsystem!$B$10,0),0)</f>
        <v>0</v>
      </c>
      <c r="CD29" s="223">
        <f>IF(CB29=Punktsystem!$B$5,IF(AND(Punktsystem!$I$14&lt;&gt;"",'alle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E29" s="226">
        <f>IF(OR('alle Spiele'!CE29="",'alle Spiele'!CF29="",'alle Spiele'!$K29="x"),0,IF(AND('alle Spiele'!$H29='alle Spiele'!CE29,'alle Spiele'!$J29='alle Spiele'!CF29),Punktsystem!$B$5,IF(OR(AND('alle Spiele'!$H29-'alle Spiele'!$J29&lt;0,'alle Spiele'!CE29-'alle Spiele'!CF29&lt;0),AND('alle Spiele'!$H29-'alle Spiele'!$J29&gt;0,'alle Spiele'!CE29-'alle Spiele'!CF29&gt;0),AND('alle Spiele'!$H29-'alle Spiele'!$J29=0,'alle Spiele'!CE29-'alle Spiele'!CF29=0)),Punktsystem!$B$6,0)))</f>
        <v>0</v>
      </c>
      <c r="CF29" s="222">
        <f>IF(CE29=Punktsystem!$B$6,IF(AND(Punktsystem!$D$9&lt;&gt;"",'alle Spiele'!$H29-'alle Spiele'!$J29='alle Spiele'!CE29-'alle Spiele'!CF29,'alle Spiele'!$H29&lt;&gt;'alle Spiele'!$J29),Punktsystem!$B$9,0)+IF(AND(Punktsystem!$D$11&lt;&gt;"",OR('alle Spiele'!$H29='alle Spiele'!CE29,'alle Spiele'!$J29='alle Spiele'!CF29)),Punktsystem!$B$11,0)+IF(AND(Punktsystem!$D$10&lt;&gt;"",'alle Spiele'!$H29='alle Spiele'!$J29,'alle Spiele'!CE29='alle Spiele'!CF29,ABS('alle Spiele'!$H29-'alle Spiele'!CE29)=1),Punktsystem!$B$10,0),0)</f>
        <v>0</v>
      </c>
      <c r="CG29" s="223">
        <f>IF(CE29=Punktsystem!$B$5,IF(AND(Punktsystem!$I$14&lt;&gt;"",'alle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H29" s="226">
        <f>IF(OR('alle Spiele'!CH29="",'alle Spiele'!CI29="",'alle Spiele'!$K29="x"),0,IF(AND('alle Spiele'!$H29='alle Spiele'!CH29,'alle Spiele'!$J29='alle Spiele'!CI29),Punktsystem!$B$5,IF(OR(AND('alle Spiele'!$H29-'alle Spiele'!$J29&lt;0,'alle Spiele'!CH29-'alle Spiele'!CI29&lt;0),AND('alle Spiele'!$H29-'alle Spiele'!$J29&gt;0,'alle Spiele'!CH29-'alle Spiele'!CI29&gt;0),AND('alle Spiele'!$H29-'alle Spiele'!$J29=0,'alle Spiele'!CH29-'alle Spiele'!CI29=0)),Punktsystem!$B$6,0)))</f>
        <v>0</v>
      </c>
      <c r="CI29" s="222">
        <f>IF(CH29=Punktsystem!$B$6,IF(AND(Punktsystem!$D$9&lt;&gt;"",'alle Spiele'!$H29-'alle Spiele'!$J29='alle Spiele'!CH29-'alle Spiele'!CI29,'alle Spiele'!$H29&lt;&gt;'alle Spiele'!$J29),Punktsystem!$B$9,0)+IF(AND(Punktsystem!$D$11&lt;&gt;"",OR('alle Spiele'!$H29='alle Spiele'!CH29,'alle Spiele'!$J29='alle Spiele'!CI29)),Punktsystem!$B$11,0)+IF(AND(Punktsystem!$D$10&lt;&gt;"",'alle Spiele'!$H29='alle Spiele'!$J29,'alle Spiele'!CH29='alle Spiele'!CI29,ABS('alle Spiele'!$H29-'alle Spiele'!CH29)=1),Punktsystem!$B$10,0),0)</f>
        <v>0</v>
      </c>
      <c r="CJ29" s="223">
        <f>IF(CH29=Punktsystem!$B$5,IF(AND(Punktsystem!$I$14&lt;&gt;"",'alle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K29" s="226">
        <f>IF(OR('alle Spiele'!CK29="",'alle Spiele'!CL29="",'alle Spiele'!$K29="x"),0,IF(AND('alle Spiele'!$H29='alle Spiele'!CK29,'alle Spiele'!$J29='alle Spiele'!CL29),Punktsystem!$B$5,IF(OR(AND('alle Spiele'!$H29-'alle Spiele'!$J29&lt;0,'alle Spiele'!CK29-'alle Spiele'!CL29&lt;0),AND('alle Spiele'!$H29-'alle Spiele'!$J29&gt;0,'alle Spiele'!CK29-'alle Spiele'!CL29&gt;0),AND('alle Spiele'!$H29-'alle Spiele'!$J29=0,'alle Spiele'!CK29-'alle Spiele'!CL29=0)),Punktsystem!$B$6,0)))</f>
        <v>0</v>
      </c>
      <c r="CL29" s="222">
        <f>IF(CK29=Punktsystem!$B$6,IF(AND(Punktsystem!$D$9&lt;&gt;"",'alle Spiele'!$H29-'alle Spiele'!$J29='alle Spiele'!CK29-'alle Spiele'!CL29,'alle Spiele'!$H29&lt;&gt;'alle Spiele'!$J29),Punktsystem!$B$9,0)+IF(AND(Punktsystem!$D$11&lt;&gt;"",OR('alle Spiele'!$H29='alle Spiele'!CK29,'alle Spiele'!$J29='alle Spiele'!CL29)),Punktsystem!$B$11,0)+IF(AND(Punktsystem!$D$10&lt;&gt;"",'alle Spiele'!$H29='alle Spiele'!$J29,'alle Spiele'!CK29='alle Spiele'!CL29,ABS('alle Spiele'!$H29-'alle Spiele'!CK29)=1),Punktsystem!$B$10,0),0)</f>
        <v>0</v>
      </c>
      <c r="CM29" s="223">
        <f>IF(CK29=Punktsystem!$B$5,IF(AND(Punktsystem!$I$14&lt;&gt;"",'alle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N29" s="226">
        <f>IF(OR('alle Spiele'!CN29="",'alle Spiele'!CO29="",'alle Spiele'!$K29="x"),0,IF(AND('alle Spiele'!$H29='alle Spiele'!CN29,'alle Spiele'!$J29='alle Spiele'!CO29),Punktsystem!$B$5,IF(OR(AND('alle Spiele'!$H29-'alle Spiele'!$J29&lt;0,'alle Spiele'!CN29-'alle Spiele'!CO29&lt;0),AND('alle Spiele'!$H29-'alle Spiele'!$J29&gt;0,'alle Spiele'!CN29-'alle Spiele'!CO29&gt;0),AND('alle Spiele'!$H29-'alle Spiele'!$J29=0,'alle Spiele'!CN29-'alle Spiele'!CO29=0)),Punktsystem!$B$6,0)))</f>
        <v>0</v>
      </c>
      <c r="CO29" s="222">
        <f>IF(CN29=Punktsystem!$B$6,IF(AND(Punktsystem!$D$9&lt;&gt;"",'alle Spiele'!$H29-'alle Spiele'!$J29='alle Spiele'!CN29-'alle Spiele'!CO29,'alle Spiele'!$H29&lt;&gt;'alle Spiele'!$J29),Punktsystem!$B$9,0)+IF(AND(Punktsystem!$D$11&lt;&gt;"",OR('alle Spiele'!$H29='alle Spiele'!CN29,'alle Spiele'!$J29='alle Spiele'!CO29)),Punktsystem!$B$11,0)+IF(AND(Punktsystem!$D$10&lt;&gt;"",'alle Spiele'!$H29='alle Spiele'!$J29,'alle Spiele'!CN29='alle Spiele'!CO29,ABS('alle Spiele'!$H29-'alle Spiele'!CN29)=1),Punktsystem!$B$10,0),0)</f>
        <v>0</v>
      </c>
      <c r="CP29" s="223">
        <f>IF(CN29=Punktsystem!$B$5,IF(AND(Punktsystem!$I$14&lt;&gt;"",'alle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Q29" s="226">
        <f>IF(OR('alle Spiele'!CQ29="",'alle Spiele'!CR29="",'alle Spiele'!$K29="x"),0,IF(AND('alle Spiele'!$H29='alle Spiele'!CQ29,'alle Spiele'!$J29='alle Spiele'!CR29),Punktsystem!$B$5,IF(OR(AND('alle Spiele'!$H29-'alle Spiele'!$J29&lt;0,'alle Spiele'!CQ29-'alle Spiele'!CR29&lt;0),AND('alle Spiele'!$H29-'alle Spiele'!$J29&gt;0,'alle Spiele'!CQ29-'alle Spiele'!CR29&gt;0),AND('alle Spiele'!$H29-'alle Spiele'!$J29=0,'alle Spiele'!CQ29-'alle Spiele'!CR29=0)),Punktsystem!$B$6,0)))</f>
        <v>0</v>
      </c>
      <c r="CR29" s="222">
        <f>IF(CQ29=Punktsystem!$B$6,IF(AND(Punktsystem!$D$9&lt;&gt;"",'alle Spiele'!$H29-'alle Spiele'!$J29='alle Spiele'!CQ29-'alle Spiele'!CR29,'alle Spiele'!$H29&lt;&gt;'alle Spiele'!$J29),Punktsystem!$B$9,0)+IF(AND(Punktsystem!$D$11&lt;&gt;"",OR('alle Spiele'!$H29='alle Spiele'!CQ29,'alle Spiele'!$J29='alle Spiele'!CR29)),Punktsystem!$B$11,0)+IF(AND(Punktsystem!$D$10&lt;&gt;"",'alle Spiele'!$H29='alle Spiele'!$J29,'alle Spiele'!CQ29='alle Spiele'!CR29,ABS('alle Spiele'!$H29-'alle Spiele'!CQ29)=1),Punktsystem!$B$10,0),0)</f>
        <v>0</v>
      </c>
      <c r="CS29" s="223">
        <f>IF(CQ29=Punktsystem!$B$5,IF(AND(Punktsystem!$I$14&lt;&gt;"",'alle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T29" s="226">
        <f>IF(OR('alle Spiele'!CT29="",'alle Spiele'!CU29="",'alle Spiele'!$K29="x"),0,IF(AND('alle Spiele'!$H29='alle Spiele'!CT29,'alle Spiele'!$J29='alle Spiele'!CU29),Punktsystem!$B$5,IF(OR(AND('alle Spiele'!$H29-'alle Spiele'!$J29&lt;0,'alle Spiele'!CT29-'alle Spiele'!CU29&lt;0),AND('alle Spiele'!$H29-'alle Spiele'!$J29&gt;0,'alle Spiele'!CT29-'alle Spiele'!CU29&gt;0),AND('alle Spiele'!$H29-'alle Spiele'!$J29=0,'alle Spiele'!CT29-'alle Spiele'!CU29=0)),Punktsystem!$B$6,0)))</f>
        <v>0</v>
      </c>
      <c r="CU29" s="222">
        <f>IF(CT29=Punktsystem!$B$6,IF(AND(Punktsystem!$D$9&lt;&gt;"",'alle Spiele'!$H29-'alle Spiele'!$J29='alle Spiele'!CT29-'alle Spiele'!CU29,'alle Spiele'!$H29&lt;&gt;'alle Spiele'!$J29),Punktsystem!$B$9,0)+IF(AND(Punktsystem!$D$11&lt;&gt;"",OR('alle Spiele'!$H29='alle Spiele'!CT29,'alle Spiele'!$J29='alle Spiele'!CU29)),Punktsystem!$B$11,0)+IF(AND(Punktsystem!$D$10&lt;&gt;"",'alle Spiele'!$H29='alle Spiele'!$J29,'alle Spiele'!CT29='alle Spiele'!CU29,ABS('alle Spiele'!$H29-'alle Spiele'!CT29)=1),Punktsystem!$B$10,0),0)</f>
        <v>0</v>
      </c>
      <c r="CV29" s="223">
        <f>IF(CT29=Punktsystem!$B$5,IF(AND(Punktsystem!$I$14&lt;&gt;"",'alle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W29" s="226">
        <f>IF(OR('alle Spiele'!CW29="",'alle Spiele'!CX29="",'alle Spiele'!$K29="x"),0,IF(AND('alle Spiele'!$H29='alle Spiele'!CW29,'alle Spiele'!$J29='alle Spiele'!CX29),Punktsystem!$B$5,IF(OR(AND('alle Spiele'!$H29-'alle Spiele'!$J29&lt;0,'alle Spiele'!CW29-'alle Spiele'!CX29&lt;0),AND('alle Spiele'!$H29-'alle Spiele'!$J29&gt;0,'alle Spiele'!CW29-'alle Spiele'!CX29&gt;0),AND('alle Spiele'!$H29-'alle Spiele'!$J29=0,'alle Spiele'!CW29-'alle Spiele'!CX29=0)),Punktsystem!$B$6,0)))</f>
        <v>0</v>
      </c>
      <c r="CX29" s="222">
        <f>IF(CW29=Punktsystem!$B$6,IF(AND(Punktsystem!$D$9&lt;&gt;"",'alle Spiele'!$H29-'alle Spiele'!$J29='alle Spiele'!CW29-'alle Spiele'!CX29,'alle Spiele'!$H29&lt;&gt;'alle Spiele'!$J29),Punktsystem!$B$9,0)+IF(AND(Punktsystem!$D$11&lt;&gt;"",OR('alle Spiele'!$H29='alle Spiele'!CW29,'alle Spiele'!$J29='alle Spiele'!CX29)),Punktsystem!$B$11,0)+IF(AND(Punktsystem!$D$10&lt;&gt;"",'alle Spiele'!$H29='alle Spiele'!$J29,'alle Spiele'!CW29='alle Spiele'!CX29,ABS('alle Spiele'!$H29-'alle Spiele'!CW29)=1),Punktsystem!$B$10,0),0)</f>
        <v>0</v>
      </c>
      <c r="CY29" s="223">
        <f>IF(CW29=Punktsystem!$B$5,IF(AND(Punktsystem!$I$14&lt;&gt;"",'alle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Z29" s="226">
        <f>IF(OR('alle Spiele'!CZ29="",'alle Spiele'!DA29="",'alle Spiele'!$K29="x"),0,IF(AND('alle Spiele'!$H29='alle Spiele'!CZ29,'alle Spiele'!$J29='alle Spiele'!DA29),Punktsystem!$B$5,IF(OR(AND('alle Spiele'!$H29-'alle Spiele'!$J29&lt;0,'alle Spiele'!CZ29-'alle Spiele'!DA29&lt;0),AND('alle Spiele'!$H29-'alle Spiele'!$J29&gt;0,'alle Spiele'!CZ29-'alle Spiele'!DA29&gt;0),AND('alle Spiele'!$H29-'alle Spiele'!$J29=0,'alle Spiele'!CZ29-'alle Spiele'!DA29=0)),Punktsystem!$B$6,0)))</f>
        <v>0</v>
      </c>
      <c r="DA29" s="222">
        <f>IF(CZ29=Punktsystem!$B$6,IF(AND(Punktsystem!$D$9&lt;&gt;"",'alle Spiele'!$H29-'alle Spiele'!$J29='alle Spiele'!CZ29-'alle Spiele'!DA29,'alle Spiele'!$H29&lt;&gt;'alle Spiele'!$J29),Punktsystem!$B$9,0)+IF(AND(Punktsystem!$D$11&lt;&gt;"",OR('alle Spiele'!$H29='alle Spiele'!CZ29,'alle Spiele'!$J29='alle Spiele'!DA29)),Punktsystem!$B$11,0)+IF(AND(Punktsystem!$D$10&lt;&gt;"",'alle Spiele'!$H29='alle Spiele'!$J29,'alle Spiele'!CZ29='alle Spiele'!DA29,ABS('alle Spiele'!$H29-'alle Spiele'!CZ29)=1),Punktsystem!$B$10,0),0)</f>
        <v>0</v>
      </c>
      <c r="DB29" s="223">
        <f>IF(CZ29=Punktsystem!$B$5,IF(AND(Punktsystem!$I$14&lt;&gt;"",'alle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C29" s="226">
        <f>IF(OR('alle Spiele'!DC29="",'alle Spiele'!DD29="",'alle Spiele'!$K29="x"),0,IF(AND('alle Spiele'!$H29='alle Spiele'!DC29,'alle Spiele'!$J29='alle Spiele'!DD29),Punktsystem!$B$5,IF(OR(AND('alle Spiele'!$H29-'alle Spiele'!$J29&lt;0,'alle Spiele'!DC29-'alle Spiele'!DD29&lt;0),AND('alle Spiele'!$H29-'alle Spiele'!$J29&gt;0,'alle Spiele'!DC29-'alle Spiele'!DD29&gt;0),AND('alle Spiele'!$H29-'alle Spiele'!$J29=0,'alle Spiele'!DC29-'alle Spiele'!DD29=0)),Punktsystem!$B$6,0)))</f>
        <v>0</v>
      </c>
      <c r="DD29" s="222">
        <f>IF(DC29=Punktsystem!$B$6,IF(AND(Punktsystem!$D$9&lt;&gt;"",'alle Spiele'!$H29-'alle Spiele'!$J29='alle Spiele'!DC29-'alle Spiele'!DD29,'alle Spiele'!$H29&lt;&gt;'alle Spiele'!$J29),Punktsystem!$B$9,0)+IF(AND(Punktsystem!$D$11&lt;&gt;"",OR('alle Spiele'!$H29='alle Spiele'!DC29,'alle Spiele'!$J29='alle Spiele'!DD29)),Punktsystem!$B$11,0)+IF(AND(Punktsystem!$D$10&lt;&gt;"",'alle Spiele'!$H29='alle Spiele'!$J29,'alle Spiele'!DC29='alle Spiele'!DD29,ABS('alle Spiele'!$H29-'alle Spiele'!DC29)=1),Punktsystem!$B$10,0),0)</f>
        <v>0</v>
      </c>
      <c r="DE29" s="223">
        <f>IF(DC29=Punktsystem!$B$5,IF(AND(Punktsystem!$I$14&lt;&gt;"",'alle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F29" s="226">
        <f>IF(OR('alle Spiele'!DF29="",'alle Spiele'!DG29="",'alle Spiele'!$K29="x"),0,IF(AND('alle Spiele'!$H29='alle Spiele'!DF29,'alle Spiele'!$J29='alle Spiele'!DG29),Punktsystem!$B$5,IF(OR(AND('alle Spiele'!$H29-'alle Spiele'!$J29&lt;0,'alle Spiele'!DF29-'alle Spiele'!DG29&lt;0),AND('alle Spiele'!$H29-'alle Spiele'!$J29&gt;0,'alle Spiele'!DF29-'alle Spiele'!DG29&gt;0),AND('alle Spiele'!$H29-'alle Spiele'!$J29=0,'alle Spiele'!DF29-'alle Spiele'!DG29=0)),Punktsystem!$B$6,0)))</f>
        <v>0</v>
      </c>
      <c r="DG29" s="222">
        <f>IF(DF29=Punktsystem!$B$6,IF(AND(Punktsystem!$D$9&lt;&gt;"",'alle Spiele'!$H29-'alle Spiele'!$J29='alle Spiele'!DF29-'alle Spiele'!DG29,'alle Spiele'!$H29&lt;&gt;'alle Spiele'!$J29),Punktsystem!$B$9,0)+IF(AND(Punktsystem!$D$11&lt;&gt;"",OR('alle Spiele'!$H29='alle Spiele'!DF29,'alle Spiele'!$J29='alle Spiele'!DG29)),Punktsystem!$B$11,0)+IF(AND(Punktsystem!$D$10&lt;&gt;"",'alle Spiele'!$H29='alle Spiele'!$J29,'alle Spiele'!DF29='alle Spiele'!DG29,ABS('alle Spiele'!$H29-'alle Spiele'!DF29)=1),Punktsystem!$B$10,0),0)</f>
        <v>0</v>
      </c>
      <c r="DH29" s="223">
        <f>IF(DF29=Punktsystem!$B$5,IF(AND(Punktsystem!$I$14&lt;&gt;"",'alle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I29" s="226">
        <f>IF(OR('alle Spiele'!DI29="",'alle Spiele'!DJ29="",'alle Spiele'!$K29="x"),0,IF(AND('alle Spiele'!$H29='alle Spiele'!DI29,'alle Spiele'!$J29='alle Spiele'!DJ29),Punktsystem!$B$5,IF(OR(AND('alle Spiele'!$H29-'alle Spiele'!$J29&lt;0,'alle Spiele'!DI29-'alle Spiele'!DJ29&lt;0),AND('alle Spiele'!$H29-'alle Spiele'!$J29&gt;0,'alle Spiele'!DI29-'alle Spiele'!DJ29&gt;0),AND('alle Spiele'!$H29-'alle Spiele'!$J29=0,'alle Spiele'!DI29-'alle Spiele'!DJ29=0)),Punktsystem!$B$6,0)))</f>
        <v>0</v>
      </c>
      <c r="DJ29" s="222">
        <f>IF(DI29=Punktsystem!$B$6,IF(AND(Punktsystem!$D$9&lt;&gt;"",'alle Spiele'!$H29-'alle Spiele'!$J29='alle Spiele'!DI29-'alle Spiele'!DJ29,'alle Spiele'!$H29&lt;&gt;'alle Spiele'!$J29),Punktsystem!$B$9,0)+IF(AND(Punktsystem!$D$11&lt;&gt;"",OR('alle Spiele'!$H29='alle Spiele'!DI29,'alle Spiele'!$J29='alle Spiele'!DJ29)),Punktsystem!$B$11,0)+IF(AND(Punktsystem!$D$10&lt;&gt;"",'alle Spiele'!$H29='alle Spiele'!$J29,'alle Spiele'!DI29='alle Spiele'!DJ29,ABS('alle Spiele'!$H29-'alle Spiele'!DI29)=1),Punktsystem!$B$10,0),0)</f>
        <v>0</v>
      </c>
      <c r="DK29" s="223">
        <f>IF(DI29=Punktsystem!$B$5,IF(AND(Punktsystem!$I$14&lt;&gt;"",'alle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L29" s="226">
        <f>IF(OR('alle Spiele'!DL29="",'alle Spiele'!DM29="",'alle Spiele'!$K29="x"),0,IF(AND('alle Spiele'!$H29='alle Spiele'!DL29,'alle Spiele'!$J29='alle Spiele'!DM29),Punktsystem!$B$5,IF(OR(AND('alle Spiele'!$H29-'alle Spiele'!$J29&lt;0,'alle Spiele'!DL29-'alle Spiele'!DM29&lt;0),AND('alle Spiele'!$H29-'alle Spiele'!$J29&gt;0,'alle Spiele'!DL29-'alle Spiele'!DM29&gt;0),AND('alle Spiele'!$H29-'alle Spiele'!$J29=0,'alle Spiele'!DL29-'alle Spiele'!DM29=0)),Punktsystem!$B$6,0)))</f>
        <v>0</v>
      </c>
      <c r="DM29" s="222">
        <f>IF(DL29=Punktsystem!$B$6,IF(AND(Punktsystem!$D$9&lt;&gt;"",'alle Spiele'!$H29-'alle Spiele'!$J29='alle Spiele'!DL29-'alle Spiele'!DM29,'alle Spiele'!$H29&lt;&gt;'alle Spiele'!$J29),Punktsystem!$B$9,0)+IF(AND(Punktsystem!$D$11&lt;&gt;"",OR('alle Spiele'!$H29='alle Spiele'!DL29,'alle Spiele'!$J29='alle Spiele'!DM29)),Punktsystem!$B$11,0)+IF(AND(Punktsystem!$D$10&lt;&gt;"",'alle Spiele'!$H29='alle Spiele'!$J29,'alle Spiele'!DL29='alle Spiele'!DM29,ABS('alle Spiele'!$H29-'alle Spiele'!DL29)=1),Punktsystem!$B$10,0),0)</f>
        <v>0</v>
      </c>
      <c r="DN29" s="223">
        <f>IF(DL29=Punktsystem!$B$5,IF(AND(Punktsystem!$I$14&lt;&gt;"",'alle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O29" s="226">
        <f>IF(OR('alle Spiele'!DO29="",'alle Spiele'!DP29="",'alle Spiele'!$K29="x"),0,IF(AND('alle Spiele'!$H29='alle Spiele'!DO29,'alle Spiele'!$J29='alle Spiele'!DP29),Punktsystem!$B$5,IF(OR(AND('alle Spiele'!$H29-'alle Spiele'!$J29&lt;0,'alle Spiele'!DO29-'alle Spiele'!DP29&lt;0),AND('alle Spiele'!$H29-'alle Spiele'!$J29&gt;0,'alle Spiele'!DO29-'alle Spiele'!DP29&gt;0),AND('alle Spiele'!$H29-'alle Spiele'!$J29=0,'alle Spiele'!DO29-'alle Spiele'!DP29=0)),Punktsystem!$B$6,0)))</f>
        <v>0</v>
      </c>
      <c r="DP29" s="222">
        <f>IF(DO29=Punktsystem!$B$6,IF(AND(Punktsystem!$D$9&lt;&gt;"",'alle Spiele'!$H29-'alle Spiele'!$J29='alle Spiele'!DO29-'alle Spiele'!DP29,'alle Spiele'!$H29&lt;&gt;'alle Spiele'!$J29),Punktsystem!$B$9,0)+IF(AND(Punktsystem!$D$11&lt;&gt;"",OR('alle Spiele'!$H29='alle Spiele'!DO29,'alle Spiele'!$J29='alle Spiele'!DP29)),Punktsystem!$B$11,0)+IF(AND(Punktsystem!$D$10&lt;&gt;"",'alle Spiele'!$H29='alle Spiele'!$J29,'alle Spiele'!DO29='alle Spiele'!DP29,ABS('alle Spiele'!$H29-'alle Spiele'!DO29)=1),Punktsystem!$B$10,0),0)</f>
        <v>0</v>
      </c>
      <c r="DQ29" s="223">
        <f>IF(DO29=Punktsystem!$B$5,IF(AND(Punktsystem!$I$14&lt;&gt;"",'alle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R29" s="226">
        <f>IF(OR('alle Spiele'!DR29="",'alle Spiele'!DS29="",'alle Spiele'!$K29="x"),0,IF(AND('alle Spiele'!$H29='alle Spiele'!DR29,'alle Spiele'!$J29='alle Spiele'!DS29),Punktsystem!$B$5,IF(OR(AND('alle Spiele'!$H29-'alle Spiele'!$J29&lt;0,'alle Spiele'!DR29-'alle Spiele'!DS29&lt;0),AND('alle Spiele'!$H29-'alle Spiele'!$J29&gt;0,'alle Spiele'!DR29-'alle Spiele'!DS29&gt;0),AND('alle Spiele'!$H29-'alle Spiele'!$J29=0,'alle Spiele'!DR29-'alle Spiele'!DS29=0)),Punktsystem!$B$6,0)))</f>
        <v>0</v>
      </c>
      <c r="DS29" s="222">
        <f>IF(DR29=Punktsystem!$B$6,IF(AND(Punktsystem!$D$9&lt;&gt;"",'alle Spiele'!$H29-'alle Spiele'!$J29='alle Spiele'!DR29-'alle Spiele'!DS29,'alle Spiele'!$H29&lt;&gt;'alle Spiele'!$J29),Punktsystem!$B$9,0)+IF(AND(Punktsystem!$D$11&lt;&gt;"",OR('alle Spiele'!$H29='alle Spiele'!DR29,'alle Spiele'!$J29='alle Spiele'!DS29)),Punktsystem!$B$11,0)+IF(AND(Punktsystem!$D$10&lt;&gt;"",'alle Spiele'!$H29='alle Spiele'!$J29,'alle Spiele'!DR29='alle Spiele'!DS29,ABS('alle Spiele'!$H29-'alle Spiele'!DR29)=1),Punktsystem!$B$10,0),0)</f>
        <v>0</v>
      </c>
      <c r="DT29" s="223">
        <f>IF(DR29=Punktsystem!$B$5,IF(AND(Punktsystem!$I$14&lt;&gt;"",'alle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U29" s="226">
        <f>IF(OR('alle Spiele'!DU29="",'alle Spiele'!DV29="",'alle Spiele'!$K29="x"),0,IF(AND('alle Spiele'!$H29='alle Spiele'!DU29,'alle Spiele'!$J29='alle Spiele'!DV29),Punktsystem!$B$5,IF(OR(AND('alle Spiele'!$H29-'alle Spiele'!$J29&lt;0,'alle Spiele'!DU29-'alle Spiele'!DV29&lt;0),AND('alle Spiele'!$H29-'alle Spiele'!$J29&gt;0,'alle Spiele'!DU29-'alle Spiele'!DV29&gt;0),AND('alle Spiele'!$H29-'alle Spiele'!$J29=0,'alle Spiele'!DU29-'alle Spiele'!DV29=0)),Punktsystem!$B$6,0)))</f>
        <v>0</v>
      </c>
      <c r="DV29" s="222">
        <f>IF(DU29=Punktsystem!$B$6,IF(AND(Punktsystem!$D$9&lt;&gt;"",'alle Spiele'!$H29-'alle Spiele'!$J29='alle Spiele'!DU29-'alle Spiele'!DV29,'alle Spiele'!$H29&lt;&gt;'alle Spiele'!$J29),Punktsystem!$B$9,0)+IF(AND(Punktsystem!$D$11&lt;&gt;"",OR('alle Spiele'!$H29='alle Spiele'!DU29,'alle Spiele'!$J29='alle Spiele'!DV29)),Punktsystem!$B$11,0)+IF(AND(Punktsystem!$D$10&lt;&gt;"",'alle Spiele'!$H29='alle Spiele'!$J29,'alle Spiele'!DU29='alle Spiele'!DV29,ABS('alle Spiele'!$H29-'alle Spiele'!DU29)=1),Punktsystem!$B$10,0),0)</f>
        <v>0</v>
      </c>
      <c r="DW29" s="223">
        <f>IF(DU29=Punktsystem!$B$5,IF(AND(Punktsystem!$I$14&lt;&gt;"",'alle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X29" s="226">
        <f>IF(OR('alle Spiele'!DX29="",'alle Spiele'!DY29="",'alle Spiele'!$K29="x"),0,IF(AND('alle Spiele'!$H29='alle Spiele'!DX29,'alle Spiele'!$J29='alle Spiele'!DY29),Punktsystem!$B$5,IF(OR(AND('alle Spiele'!$H29-'alle Spiele'!$J29&lt;0,'alle Spiele'!DX29-'alle Spiele'!DY29&lt;0),AND('alle Spiele'!$H29-'alle Spiele'!$J29&gt;0,'alle Spiele'!DX29-'alle Spiele'!DY29&gt;0),AND('alle Spiele'!$H29-'alle Spiele'!$J29=0,'alle Spiele'!DX29-'alle Spiele'!DY29=0)),Punktsystem!$B$6,0)))</f>
        <v>0</v>
      </c>
      <c r="DY29" s="222">
        <f>IF(DX29=Punktsystem!$B$6,IF(AND(Punktsystem!$D$9&lt;&gt;"",'alle Spiele'!$H29-'alle Spiele'!$J29='alle Spiele'!DX29-'alle Spiele'!DY29,'alle Spiele'!$H29&lt;&gt;'alle Spiele'!$J29),Punktsystem!$B$9,0)+IF(AND(Punktsystem!$D$11&lt;&gt;"",OR('alle Spiele'!$H29='alle Spiele'!DX29,'alle Spiele'!$J29='alle Spiele'!DY29)),Punktsystem!$B$11,0)+IF(AND(Punktsystem!$D$10&lt;&gt;"",'alle Spiele'!$H29='alle Spiele'!$J29,'alle Spiele'!DX29='alle Spiele'!DY29,ABS('alle Spiele'!$H29-'alle Spiele'!DX29)=1),Punktsystem!$B$10,0),0)</f>
        <v>0</v>
      </c>
      <c r="DZ29" s="223">
        <f>IF(DX29=Punktsystem!$B$5,IF(AND(Punktsystem!$I$14&lt;&gt;"",'alle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A29" s="226">
        <f>IF(OR('alle Spiele'!EA29="",'alle Spiele'!EB29="",'alle Spiele'!$K29="x"),0,IF(AND('alle Spiele'!$H29='alle Spiele'!EA29,'alle Spiele'!$J29='alle Spiele'!EB29),Punktsystem!$B$5,IF(OR(AND('alle Spiele'!$H29-'alle Spiele'!$J29&lt;0,'alle Spiele'!EA29-'alle Spiele'!EB29&lt;0),AND('alle Spiele'!$H29-'alle Spiele'!$J29&gt;0,'alle Spiele'!EA29-'alle Spiele'!EB29&gt;0),AND('alle Spiele'!$H29-'alle Spiele'!$J29=0,'alle Spiele'!EA29-'alle Spiele'!EB29=0)),Punktsystem!$B$6,0)))</f>
        <v>0</v>
      </c>
      <c r="EB29" s="222">
        <f>IF(EA29=Punktsystem!$B$6,IF(AND(Punktsystem!$D$9&lt;&gt;"",'alle Spiele'!$H29-'alle Spiele'!$J29='alle Spiele'!EA29-'alle Spiele'!EB29,'alle Spiele'!$H29&lt;&gt;'alle Spiele'!$J29),Punktsystem!$B$9,0)+IF(AND(Punktsystem!$D$11&lt;&gt;"",OR('alle Spiele'!$H29='alle Spiele'!EA29,'alle Spiele'!$J29='alle Spiele'!EB29)),Punktsystem!$B$11,0)+IF(AND(Punktsystem!$D$10&lt;&gt;"",'alle Spiele'!$H29='alle Spiele'!$J29,'alle Spiele'!EA29='alle Spiele'!EB29,ABS('alle Spiele'!$H29-'alle Spiele'!EA29)=1),Punktsystem!$B$10,0),0)</f>
        <v>0</v>
      </c>
      <c r="EC29" s="223">
        <f>IF(EA29=Punktsystem!$B$5,IF(AND(Punktsystem!$I$14&lt;&gt;"",'alle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D29" s="226">
        <f>IF(OR('alle Spiele'!ED29="",'alle Spiele'!EE29="",'alle Spiele'!$K29="x"),0,IF(AND('alle Spiele'!$H29='alle Spiele'!ED29,'alle Spiele'!$J29='alle Spiele'!EE29),Punktsystem!$B$5,IF(OR(AND('alle Spiele'!$H29-'alle Spiele'!$J29&lt;0,'alle Spiele'!ED29-'alle Spiele'!EE29&lt;0),AND('alle Spiele'!$H29-'alle Spiele'!$J29&gt;0,'alle Spiele'!ED29-'alle Spiele'!EE29&gt;0),AND('alle Spiele'!$H29-'alle Spiele'!$J29=0,'alle Spiele'!ED29-'alle Spiele'!EE29=0)),Punktsystem!$B$6,0)))</f>
        <v>0</v>
      </c>
      <c r="EE29" s="222">
        <f>IF(ED29=Punktsystem!$B$6,IF(AND(Punktsystem!$D$9&lt;&gt;"",'alle Spiele'!$H29-'alle Spiele'!$J29='alle Spiele'!ED29-'alle Spiele'!EE29,'alle Spiele'!$H29&lt;&gt;'alle Spiele'!$J29),Punktsystem!$B$9,0)+IF(AND(Punktsystem!$D$11&lt;&gt;"",OR('alle Spiele'!$H29='alle Spiele'!ED29,'alle Spiele'!$J29='alle Spiele'!EE29)),Punktsystem!$B$11,0)+IF(AND(Punktsystem!$D$10&lt;&gt;"",'alle Spiele'!$H29='alle Spiele'!$J29,'alle Spiele'!ED29='alle Spiele'!EE29,ABS('alle Spiele'!$H29-'alle Spiele'!ED29)=1),Punktsystem!$B$10,0),0)</f>
        <v>0</v>
      </c>
      <c r="EF29" s="223">
        <f>IF(ED29=Punktsystem!$B$5,IF(AND(Punktsystem!$I$14&lt;&gt;"",'alle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G29" s="226">
        <f>IF(OR('alle Spiele'!EG29="",'alle Spiele'!EH29="",'alle Spiele'!$K29="x"),0,IF(AND('alle Spiele'!$H29='alle Spiele'!EG29,'alle Spiele'!$J29='alle Spiele'!EH29),Punktsystem!$B$5,IF(OR(AND('alle Spiele'!$H29-'alle Spiele'!$J29&lt;0,'alle Spiele'!EG29-'alle Spiele'!EH29&lt;0),AND('alle Spiele'!$H29-'alle Spiele'!$J29&gt;0,'alle Spiele'!EG29-'alle Spiele'!EH29&gt;0),AND('alle Spiele'!$H29-'alle Spiele'!$J29=0,'alle Spiele'!EG29-'alle Spiele'!EH29=0)),Punktsystem!$B$6,0)))</f>
        <v>0</v>
      </c>
      <c r="EH29" s="222">
        <f>IF(EG29=Punktsystem!$B$6,IF(AND(Punktsystem!$D$9&lt;&gt;"",'alle Spiele'!$H29-'alle Spiele'!$J29='alle Spiele'!EG29-'alle Spiele'!EH29,'alle Spiele'!$H29&lt;&gt;'alle Spiele'!$J29),Punktsystem!$B$9,0)+IF(AND(Punktsystem!$D$11&lt;&gt;"",OR('alle Spiele'!$H29='alle Spiele'!EG29,'alle Spiele'!$J29='alle Spiele'!EH29)),Punktsystem!$B$11,0)+IF(AND(Punktsystem!$D$10&lt;&gt;"",'alle Spiele'!$H29='alle Spiele'!$J29,'alle Spiele'!EG29='alle Spiele'!EH29,ABS('alle Spiele'!$H29-'alle Spiele'!EG29)=1),Punktsystem!$B$10,0),0)</f>
        <v>0</v>
      </c>
      <c r="EI29" s="223">
        <f>IF(EG29=Punktsystem!$B$5,IF(AND(Punktsystem!$I$14&lt;&gt;"",'alle Spiele'!$H29+'alle Spiele'!$J29&gt;Punktsystem!$D$14),('alle Spiele'!$H29+'alle Spiele'!$J29-Punktsystem!$D$14)*Punktsystem!$F$14,0)+IF(AND(Punktsystem!$I$15&lt;&gt;"",ABS('alle Spiele'!$H29-'alle Spiele'!$J29)&gt;Punktsystem!$D$15),(ABS('alle Spiele'!$H29-'alle Spiele'!$J29)-Punktsystem!$D$15)*Punktsystem!$F$15,0),0)</f>
        <v>0</v>
      </c>
    </row>
    <row r="30" spans="1:139">
      <c r="A30"/>
      <c r="B30"/>
      <c r="C30"/>
      <c r="D30"/>
      <c r="E30"/>
      <c r="F30"/>
      <c r="G30"/>
      <c r="H30"/>
      <c r="J30"/>
      <c r="K30"/>
      <c r="L30"/>
      <c r="M30"/>
      <c r="N30"/>
      <c r="O30"/>
      <c r="P30"/>
      <c r="Q30"/>
      <c r="T30" s="226">
        <f>IF(OR('alle Spiele'!T30="",'alle Spiele'!U30="",'alle Spiele'!$K30="x"),0,IF(AND('alle Spiele'!$H30='alle Spiele'!T30,'alle Spiele'!$J30='alle Spiele'!U30),Punktsystem!$B$5,IF(OR(AND('alle Spiele'!$H30-'alle Spiele'!$J30&lt;0,'alle Spiele'!T30-'alle Spiele'!U30&lt;0),AND('alle Spiele'!$H30-'alle Spiele'!$J30&gt;0,'alle Spiele'!T30-'alle Spiele'!U30&gt;0),AND('alle Spiele'!$H30-'alle Spiele'!$J30=0,'alle Spiele'!T30-'alle Spiele'!U30=0)),Punktsystem!$B$6,0)))</f>
        <v>0</v>
      </c>
      <c r="U30" s="222">
        <f>IF(T30=Punktsystem!$B$6,IF(AND(Punktsystem!$D$9&lt;&gt;"",'alle Spiele'!$H30-'alle Spiele'!$J30='alle Spiele'!T30-'alle Spiele'!U30,'alle Spiele'!$H30&lt;&gt;'alle Spiele'!$J30),Punktsystem!$B$9,0)+IF(AND(Punktsystem!$D$11&lt;&gt;"",OR('alle Spiele'!$H30='alle Spiele'!T30,'alle Spiele'!$J30='alle Spiele'!U30)),Punktsystem!$B$11,0)+IF(AND(Punktsystem!$D$10&lt;&gt;"",'alle Spiele'!$H30='alle Spiele'!$J30,'alle Spiele'!T30='alle Spiele'!U30,ABS('alle Spiele'!$H30-'alle Spiele'!T30)=1),Punktsystem!$B$10,0),0)</f>
        <v>0</v>
      </c>
      <c r="V30" s="223">
        <f>IF(T30=Punktsystem!$B$5,IF(AND(Punktsystem!$I$14&lt;&gt;"",'alle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W30" s="226">
        <f>IF(OR('alle Spiele'!W30="",'alle Spiele'!X30="",'alle Spiele'!$K30="x"),0,IF(AND('alle Spiele'!$H30='alle Spiele'!W30,'alle Spiele'!$J30='alle Spiele'!X30),Punktsystem!$B$5,IF(OR(AND('alle Spiele'!$H30-'alle Spiele'!$J30&lt;0,'alle Spiele'!W30-'alle Spiele'!X30&lt;0),AND('alle Spiele'!$H30-'alle Spiele'!$J30&gt;0,'alle Spiele'!W30-'alle Spiele'!X30&gt;0),AND('alle Spiele'!$H30-'alle Spiele'!$J30=0,'alle Spiele'!W30-'alle Spiele'!X30=0)),Punktsystem!$B$6,0)))</f>
        <v>0</v>
      </c>
      <c r="X30" s="222">
        <f>IF(W30=Punktsystem!$B$6,IF(AND(Punktsystem!$D$9&lt;&gt;"",'alle Spiele'!$H30-'alle Spiele'!$J30='alle Spiele'!W30-'alle Spiele'!X30,'alle Spiele'!$H30&lt;&gt;'alle Spiele'!$J30),Punktsystem!$B$9,0)+IF(AND(Punktsystem!$D$11&lt;&gt;"",OR('alle Spiele'!$H30='alle Spiele'!W30,'alle Spiele'!$J30='alle Spiele'!X30)),Punktsystem!$B$11,0)+IF(AND(Punktsystem!$D$10&lt;&gt;"",'alle Spiele'!$H30='alle Spiele'!$J30,'alle Spiele'!W30='alle Spiele'!X30,ABS('alle Spiele'!$H30-'alle Spiele'!W30)=1),Punktsystem!$B$10,0),0)</f>
        <v>0</v>
      </c>
      <c r="Y30" s="223">
        <f>IF(W30=Punktsystem!$B$5,IF(AND(Punktsystem!$I$14&lt;&gt;"",'alle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Z30" s="226">
        <f>IF(OR('alle Spiele'!Z30="",'alle Spiele'!AA30="",'alle Spiele'!$K30="x"),0,IF(AND('alle Spiele'!$H30='alle Spiele'!Z30,'alle Spiele'!$J30='alle Spiele'!AA30),Punktsystem!$B$5,IF(OR(AND('alle Spiele'!$H30-'alle Spiele'!$J30&lt;0,'alle Spiele'!Z30-'alle Spiele'!AA30&lt;0),AND('alle Spiele'!$H30-'alle Spiele'!$J30&gt;0,'alle Spiele'!Z30-'alle Spiele'!AA30&gt;0),AND('alle Spiele'!$H30-'alle Spiele'!$J30=0,'alle Spiele'!Z30-'alle Spiele'!AA30=0)),Punktsystem!$B$6,0)))</f>
        <v>0</v>
      </c>
      <c r="AA30" s="222">
        <f>IF(Z30=Punktsystem!$B$6,IF(AND(Punktsystem!$D$9&lt;&gt;"",'alle Spiele'!$H30-'alle Spiele'!$J30='alle Spiele'!Z30-'alle Spiele'!AA30,'alle Spiele'!$H30&lt;&gt;'alle Spiele'!$J30),Punktsystem!$B$9,0)+IF(AND(Punktsystem!$D$11&lt;&gt;"",OR('alle Spiele'!$H30='alle Spiele'!Z30,'alle Spiele'!$J30='alle Spiele'!AA30)),Punktsystem!$B$11,0)+IF(AND(Punktsystem!$D$10&lt;&gt;"",'alle Spiele'!$H30='alle Spiele'!$J30,'alle Spiele'!Z30='alle Spiele'!AA30,ABS('alle Spiele'!$H30-'alle Spiele'!Z30)=1),Punktsystem!$B$10,0),0)</f>
        <v>0</v>
      </c>
      <c r="AB30" s="223">
        <f>IF(Z30=Punktsystem!$B$5,IF(AND(Punktsystem!$I$14&lt;&gt;"",'alle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C30" s="226">
        <f>IF(OR('alle Spiele'!AC30="",'alle Spiele'!AD30="",'alle Spiele'!$K30="x"),0,IF(AND('alle Spiele'!$H30='alle Spiele'!AC30,'alle Spiele'!$J30='alle Spiele'!AD30),Punktsystem!$B$5,IF(OR(AND('alle Spiele'!$H30-'alle Spiele'!$J30&lt;0,'alle Spiele'!AC30-'alle Spiele'!AD30&lt;0),AND('alle Spiele'!$H30-'alle Spiele'!$J30&gt;0,'alle Spiele'!AC30-'alle Spiele'!AD30&gt;0),AND('alle Spiele'!$H30-'alle Spiele'!$J30=0,'alle Spiele'!AC30-'alle Spiele'!AD30=0)),Punktsystem!$B$6,0)))</f>
        <v>0</v>
      </c>
      <c r="AD30" s="222">
        <f>IF(AC30=Punktsystem!$B$6,IF(AND(Punktsystem!$D$9&lt;&gt;"",'alle Spiele'!$H30-'alle Spiele'!$J30='alle Spiele'!AC30-'alle Spiele'!AD30,'alle Spiele'!$H30&lt;&gt;'alle Spiele'!$J30),Punktsystem!$B$9,0)+IF(AND(Punktsystem!$D$11&lt;&gt;"",OR('alle Spiele'!$H30='alle Spiele'!AC30,'alle Spiele'!$J30='alle Spiele'!AD30)),Punktsystem!$B$11,0)+IF(AND(Punktsystem!$D$10&lt;&gt;"",'alle Spiele'!$H30='alle Spiele'!$J30,'alle Spiele'!AC30='alle Spiele'!AD30,ABS('alle Spiele'!$H30-'alle Spiele'!AC30)=1),Punktsystem!$B$10,0),0)</f>
        <v>0</v>
      </c>
      <c r="AE30" s="223">
        <f>IF(AC30=Punktsystem!$B$5,IF(AND(Punktsystem!$I$14&lt;&gt;"",'alle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F30" s="226">
        <f>IF(OR('alle Spiele'!AF30="",'alle Spiele'!AG30="",'alle Spiele'!$K30="x"),0,IF(AND('alle Spiele'!$H30='alle Spiele'!AF30,'alle Spiele'!$J30='alle Spiele'!AG30),Punktsystem!$B$5,IF(OR(AND('alle Spiele'!$H30-'alle Spiele'!$J30&lt;0,'alle Spiele'!AF30-'alle Spiele'!AG30&lt;0),AND('alle Spiele'!$H30-'alle Spiele'!$J30&gt;0,'alle Spiele'!AF30-'alle Spiele'!AG30&gt;0),AND('alle Spiele'!$H30-'alle Spiele'!$J30=0,'alle Spiele'!AF30-'alle Spiele'!AG30=0)),Punktsystem!$B$6,0)))</f>
        <v>0</v>
      </c>
      <c r="AG30" s="222">
        <f>IF(AF30=Punktsystem!$B$6,IF(AND(Punktsystem!$D$9&lt;&gt;"",'alle Spiele'!$H30-'alle Spiele'!$J30='alle Spiele'!AF30-'alle Spiele'!AG30,'alle Spiele'!$H30&lt;&gt;'alle Spiele'!$J30),Punktsystem!$B$9,0)+IF(AND(Punktsystem!$D$11&lt;&gt;"",OR('alle Spiele'!$H30='alle Spiele'!AF30,'alle Spiele'!$J30='alle Spiele'!AG30)),Punktsystem!$B$11,0)+IF(AND(Punktsystem!$D$10&lt;&gt;"",'alle Spiele'!$H30='alle Spiele'!$J30,'alle Spiele'!AF30='alle Spiele'!AG30,ABS('alle Spiele'!$H30-'alle Spiele'!AF30)=1),Punktsystem!$B$10,0),0)</f>
        <v>0</v>
      </c>
      <c r="AH30" s="223">
        <f>IF(AF30=Punktsystem!$B$5,IF(AND(Punktsystem!$I$14&lt;&gt;"",'alle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I30" s="226">
        <f>IF(OR('alle Spiele'!AI30="",'alle Spiele'!AJ30="",'alle Spiele'!$K30="x"),0,IF(AND('alle Spiele'!$H30='alle Spiele'!AI30,'alle Spiele'!$J30='alle Spiele'!AJ30),Punktsystem!$B$5,IF(OR(AND('alle Spiele'!$H30-'alle Spiele'!$J30&lt;0,'alle Spiele'!AI30-'alle Spiele'!AJ30&lt;0),AND('alle Spiele'!$H30-'alle Spiele'!$J30&gt;0,'alle Spiele'!AI30-'alle Spiele'!AJ30&gt;0),AND('alle Spiele'!$H30-'alle Spiele'!$J30=0,'alle Spiele'!AI30-'alle Spiele'!AJ30=0)),Punktsystem!$B$6,0)))</f>
        <v>0</v>
      </c>
      <c r="AJ30" s="222">
        <f>IF(AI30=Punktsystem!$B$6,IF(AND(Punktsystem!$D$9&lt;&gt;"",'alle Spiele'!$H30-'alle Spiele'!$J30='alle Spiele'!AI30-'alle Spiele'!AJ30,'alle Spiele'!$H30&lt;&gt;'alle Spiele'!$J30),Punktsystem!$B$9,0)+IF(AND(Punktsystem!$D$11&lt;&gt;"",OR('alle Spiele'!$H30='alle Spiele'!AI30,'alle Spiele'!$J30='alle Spiele'!AJ30)),Punktsystem!$B$11,0)+IF(AND(Punktsystem!$D$10&lt;&gt;"",'alle Spiele'!$H30='alle Spiele'!$J30,'alle Spiele'!AI30='alle Spiele'!AJ30,ABS('alle Spiele'!$H30-'alle Spiele'!AI30)=1),Punktsystem!$B$10,0),0)</f>
        <v>0</v>
      </c>
      <c r="AK30" s="223">
        <f>IF(AI30=Punktsystem!$B$5,IF(AND(Punktsystem!$I$14&lt;&gt;"",'alle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L30" s="226">
        <f>IF(OR('alle Spiele'!AL30="",'alle Spiele'!AM30="",'alle Spiele'!$K30="x"),0,IF(AND('alle Spiele'!$H30='alle Spiele'!AL30,'alle Spiele'!$J30='alle Spiele'!AM30),Punktsystem!$B$5,IF(OR(AND('alle Spiele'!$H30-'alle Spiele'!$J30&lt;0,'alle Spiele'!AL30-'alle Spiele'!AM30&lt;0),AND('alle Spiele'!$H30-'alle Spiele'!$J30&gt;0,'alle Spiele'!AL30-'alle Spiele'!AM30&gt;0),AND('alle Spiele'!$H30-'alle Spiele'!$J30=0,'alle Spiele'!AL30-'alle Spiele'!AM30=0)),Punktsystem!$B$6,0)))</f>
        <v>0</v>
      </c>
      <c r="AM30" s="222">
        <f>IF(AL30=Punktsystem!$B$6,IF(AND(Punktsystem!$D$9&lt;&gt;"",'alle Spiele'!$H30-'alle Spiele'!$J30='alle Spiele'!AL30-'alle Spiele'!AM30,'alle Spiele'!$H30&lt;&gt;'alle Spiele'!$J30),Punktsystem!$B$9,0)+IF(AND(Punktsystem!$D$11&lt;&gt;"",OR('alle Spiele'!$H30='alle Spiele'!AL30,'alle Spiele'!$J30='alle Spiele'!AM30)),Punktsystem!$B$11,0)+IF(AND(Punktsystem!$D$10&lt;&gt;"",'alle Spiele'!$H30='alle Spiele'!$J30,'alle Spiele'!AL30='alle Spiele'!AM30,ABS('alle Spiele'!$H30-'alle Spiele'!AL30)=1),Punktsystem!$B$10,0),0)</f>
        <v>0</v>
      </c>
      <c r="AN30" s="223">
        <f>IF(AL30=Punktsystem!$B$5,IF(AND(Punktsystem!$I$14&lt;&gt;"",'alle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O30" s="226">
        <f>IF(OR('alle Spiele'!AO30="",'alle Spiele'!AP30="",'alle Spiele'!$K30="x"),0,IF(AND('alle Spiele'!$H30='alle Spiele'!AO30,'alle Spiele'!$J30='alle Spiele'!AP30),Punktsystem!$B$5,IF(OR(AND('alle Spiele'!$H30-'alle Spiele'!$J30&lt;0,'alle Spiele'!AO30-'alle Spiele'!AP30&lt;0),AND('alle Spiele'!$H30-'alle Spiele'!$J30&gt;0,'alle Spiele'!AO30-'alle Spiele'!AP30&gt;0),AND('alle Spiele'!$H30-'alle Spiele'!$J30=0,'alle Spiele'!AO30-'alle Spiele'!AP30=0)),Punktsystem!$B$6,0)))</f>
        <v>0</v>
      </c>
      <c r="AP30" s="222">
        <f>IF(AO30=Punktsystem!$B$6,IF(AND(Punktsystem!$D$9&lt;&gt;"",'alle Spiele'!$H30-'alle Spiele'!$J30='alle Spiele'!AO30-'alle Spiele'!AP30,'alle Spiele'!$H30&lt;&gt;'alle Spiele'!$J30),Punktsystem!$B$9,0)+IF(AND(Punktsystem!$D$11&lt;&gt;"",OR('alle Spiele'!$H30='alle Spiele'!AO30,'alle Spiele'!$J30='alle Spiele'!AP30)),Punktsystem!$B$11,0)+IF(AND(Punktsystem!$D$10&lt;&gt;"",'alle Spiele'!$H30='alle Spiele'!$J30,'alle Spiele'!AO30='alle Spiele'!AP30,ABS('alle Spiele'!$H30-'alle Spiele'!AO30)=1),Punktsystem!$B$10,0),0)</f>
        <v>0</v>
      </c>
      <c r="AQ30" s="223">
        <f>IF(AO30=Punktsystem!$B$5,IF(AND(Punktsystem!$I$14&lt;&gt;"",'alle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R30" s="226">
        <f>IF(OR('alle Spiele'!AR30="",'alle Spiele'!AS30="",'alle Spiele'!$K30="x"),0,IF(AND('alle Spiele'!$H30='alle Spiele'!AR30,'alle Spiele'!$J30='alle Spiele'!AS30),Punktsystem!$B$5,IF(OR(AND('alle Spiele'!$H30-'alle Spiele'!$J30&lt;0,'alle Spiele'!AR30-'alle Spiele'!AS30&lt;0),AND('alle Spiele'!$H30-'alle Spiele'!$J30&gt;0,'alle Spiele'!AR30-'alle Spiele'!AS30&gt;0),AND('alle Spiele'!$H30-'alle Spiele'!$J30=0,'alle Spiele'!AR30-'alle Spiele'!AS30=0)),Punktsystem!$B$6,0)))</f>
        <v>0</v>
      </c>
      <c r="AS30" s="222">
        <f>IF(AR30=Punktsystem!$B$6,IF(AND(Punktsystem!$D$9&lt;&gt;"",'alle Spiele'!$H30-'alle Spiele'!$J30='alle Spiele'!AR30-'alle Spiele'!AS30,'alle Spiele'!$H30&lt;&gt;'alle Spiele'!$J30),Punktsystem!$B$9,0)+IF(AND(Punktsystem!$D$11&lt;&gt;"",OR('alle Spiele'!$H30='alle Spiele'!AR30,'alle Spiele'!$J30='alle Spiele'!AS30)),Punktsystem!$B$11,0)+IF(AND(Punktsystem!$D$10&lt;&gt;"",'alle Spiele'!$H30='alle Spiele'!$J30,'alle Spiele'!AR30='alle Spiele'!AS30,ABS('alle Spiele'!$H30-'alle Spiele'!AR30)=1),Punktsystem!$B$10,0),0)</f>
        <v>0</v>
      </c>
      <c r="AT30" s="223">
        <f>IF(AR30=Punktsystem!$B$5,IF(AND(Punktsystem!$I$14&lt;&gt;"",'alle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U30" s="226">
        <f>IF(OR('alle Spiele'!AU30="",'alle Spiele'!AV30="",'alle Spiele'!$K30="x"),0,IF(AND('alle Spiele'!$H30='alle Spiele'!AU30,'alle Spiele'!$J30='alle Spiele'!AV30),Punktsystem!$B$5,IF(OR(AND('alle Spiele'!$H30-'alle Spiele'!$J30&lt;0,'alle Spiele'!AU30-'alle Spiele'!AV30&lt;0),AND('alle Spiele'!$H30-'alle Spiele'!$J30&gt;0,'alle Spiele'!AU30-'alle Spiele'!AV30&gt;0),AND('alle Spiele'!$H30-'alle Spiele'!$J30=0,'alle Spiele'!AU30-'alle Spiele'!AV30=0)),Punktsystem!$B$6,0)))</f>
        <v>0</v>
      </c>
      <c r="AV30" s="222">
        <f>IF(AU30=Punktsystem!$B$6,IF(AND(Punktsystem!$D$9&lt;&gt;"",'alle Spiele'!$H30-'alle Spiele'!$J30='alle Spiele'!AU30-'alle Spiele'!AV30,'alle Spiele'!$H30&lt;&gt;'alle Spiele'!$J30),Punktsystem!$B$9,0)+IF(AND(Punktsystem!$D$11&lt;&gt;"",OR('alle Spiele'!$H30='alle Spiele'!AU30,'alle Spiele'!$J30='alle Spiele'!AV30)),Punktsystem!$B$11,0)+IF(AND(Punktsystem!$D$10&lt;&gt;"",'alle Spiele'!$H30='alle Spiele'!$J30,'alle Spiele'!AU30='alle Spiele'!AV30,ABS('alle Spiele'!$H30-'alle Spiele'!AU30)=1),Punktsystem!$B$10,0),0)</f>
        <v>0</v>
      </c>
      <c r="AW30" s="223">
        <f>IF(AU30=Punktsystem!$B$5,IF(AND(Punktsystem!$I$14&lt;&gt;"",'alle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X30" s="226">
        <f>IF(OR('alle Spiele'!AX30="",'alle Spiele'!AY30="",'alle Spiele'!$K30="x"),0,IF(AND('alle Spiele'!$H30='alle Spiele'!AX30,'alle Spiele'!$J30='alle Spiele'!AY30),Punktsystem!$B$5,IF(OR(AND('alle Spiele'!$H30-'alle Spiele'!$J30&lt;0,'alle Spiele'!AX30-'alle Spiele'!AY30&lt;0),AND('alle Spiele'!$H30-'alle Spiele'!$J30&gt;0,'alle Spiele'!AX30-'alle Spiele'!AY30&gt;0),AND('alle Spiele'!$H30-'alle Spiele'!$J30=0,'alle Spiele'!AX30-'alle Spiele'!AY30=0)),Punktsystem!$B$6,0)))</f>
        <v>0</v>
      </c>
      <c r="AY30" s="222">
        <f>IF(AX30=Punktsystem!$B$6,IF(AND(Punktsystem!$D$9&lt;&gt;"",'alle Spiele'!$H30-'alle Spiele'!$J30='alle Spiele'!AX30-'alle Spiele'!AY30,'alle Spiele'!$H30&lt;&gt;'alle Spiele'!$J30),Punktsystem!$B$9,0)+IF(AND(Punktsystem!$D$11&lt;&gt;"",OR('alle Spiele'!$H30='alle Spiele'!AX30,'alle Spiele'!$J30='alle Spiele'!AY30)),Punktsystem!$B$11,0)+IF(AND(Punktsystem!$D$10&lt;&gt;"",'alle Spiele'!$H30='alle Spiele'!$J30,'alle Spiele'!AX30='alle Spiele'!AY30,ABS('alle Spiele'!$H30-'alle Spiele'!AX30)=1),Punktsystem!$B$10,0),0)</f>
        <v>0</v>
      </c>
      <c r="AZ30" s="223">
        <f>IF(AX30=Punktsystem!$B$5,IF(AND(Punktsystem!$I$14&lt;&gt;"",'alle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A30" s="226">
        <f>IF(OR('alle Spiele'!BA30="",'alle Spiele'!BB30="",'alle Spiele'!$K30="x"),0,IF(AND('alle Spiele'!$H30='alle Spiele'!BA30,'alle Spiele'!$J30='alle Spiele'!BB30),Punktsystem!$B$5,IF(OR(AND('alle Spiele'!$H30-'alle Spiele'!$J30&lt;0,'alle Spiele'!BA30-'alle Spiele'!BB30&lt;0),AND('alle Spiele'!$H30-'alle Spiele'!$J30&gt;0,'alle Spiele'!BA30-'alle Spiele'!BB30&gt;0),AND('alle Spiele'!$H30-'alle Spiele'!$J30=0,'alle Spiele'!BA30-'alle Spiele'!BB30=0)),Punktsystem!$B$6,0)))</f>
        <v>0</v>
      </c>
      <c r="BB30" s="222">
        <f>IF(BA30=Punktsystem!$B$6,IF(AND(Punktsystem!$D$9&lt;&gt;"",'alle Spiele'!$H30-'alle Spiele'!$J30='alle Spiele'!BA30-'alle Spiele'!BB30,'alle Spiele'!$H30&lt;&gt;'alle Spiele'!$J30),Punktsystem!$B$9,0)+IF(AND(Punktsystem!$D$11&lt;&gt;"",OR('alle Spiele'!$H30='alle Spiele'!BA30,'alle Spiele'!$J30='alle Spiele'!BB30)),Punktsystem!$B$11,0)+IF(AND(Punktsystem!$D$10&lt;&gt;"",'alle Spiele'!$H30='alle Spiele'!$J30,'alle Spiele'!BA30='alle Spiele'!BB30,ABS('alle Spiele'!$H30-'alle Spiele'!BA30)=1),Punktsystem!$B$10,0),0)</f>
        <v>0</v>
      </c>
      <c r="BC30" s="223">
        <f>IF(BA30=Punktsystem!$B$5,IF(AND(Punktsystem!$I$14&lt;&gt;"",'alle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D30" s="226">
        <f>IF(OR('alle Spiele'!BD30="",'alle Spiele'!BE30="",'alle Spiele'!$K30="x"),0,IF(AND('alle Spiele'!$H30='alle Spiele'!BD30,'alle Spiele'!$J30='alle Spiele'!BE30),Punktsystem!$B$5,IF(OR(AND('alle Spiele'!$H30-'alle Spiele'!$J30&lt;0,'alle Spiele'!BD30-'alle Spiele'!BE30&lt;0),AND('alle Spiele'!$H30-'alle Spiele'!$J30&gt;0,'alle Spiele'!BD30-'alle Spiele'!BE30&gt;0),AND('alle Spiele'!$H30-'alle Spiele'!$J30=0,'alle Spiele'!BD30-'alle Spiele'!BE30=0)),Punktsystem!$B$6,0)))</f>
        <v>0</v>
      </c>
      <c r="BE30" s="222">
        <f>IF(BD30=Punktsystem!$B$6,IF(AND(Punktsystem!$D$9&lt;&gt;"",'alle Spiele'!$H30-'alle Spiele'!$J30='alle Spiele'!BD30-'alle Spiele'!BE30,'alle Spiele'!$H30&lt;&gt;'alle Spiele'!$J30),Punktsystem!$B$9,0)+IF(AND(Punktsystem!$D$11&lt;&gt;"",OR('alle Spiele'!$H30='alle Spiele'!BD30,'alle Spiele'!$J30='alle Spiele'!BE30)),Punktsystem!$B$11,0)+IF(AND(Punktsystem!$D$10&lt;&gt;"",'alle Spiele'!$H30='alle Spiele'!$J30,'alle Spiele'!BD30='alle Spiele'!BE30,ABS('alle Spiele'!$H30-'alle Spiele'!BD30)=1),Punktsystem!$B$10,0),0)</f>
        <v>0</v>
      </c>
      <c r="BF30" s="223">
        <f>IF(BD30=Punktsystem!$B$5,IF(AND(Punktsystem!$I$14&lt;&gt;"",'alle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G30" s="226">
        <f>IF(OR('alle Spiele'!BG30="",'alle Spiele'!BH30="",'alle Spiele'!$K30="x"),0,IF(AND('alle Spiele'!$H30='alle Spiele'!BG30,'alle Spiele'!$J30='alle Spiele'!BH30),Punktsystem!$B$5,IF(OR(AND('alle Spiele'!$H30-'alle Spiele'!$J30&lt;0,'alle Spiele'!BG30-'alle Spiele'!BH30&lt;0),AND('alle Spiele'!$H30-'alle Spiele'!$J30&gt;0,'alle Spiele'!BG30-'alle Spiele'!BH30&gt;0),AND('alle Spiele'!$H30-'alle Spiele'!$J30=0,'alle Spiele'!BG30-'alle Spiele'!BH30=0)),Punktsystem!$B$6,0)))</f>
        <v>0</v>
      </c>
      <c r="BH30" s="222">
        <f>IF(BG30=Punktsystem!$B$6,IF(AND(Punktsystem!$D$9&lt;&gt;"",'alle Spiele'!$H30-'alle Spiele'!$J30='alle Spiele'!BG30-'alle Spiele'!BH30,'alle Spiele'!$H30&lt;&gt;'alle Spiele'!$J30),Punktsystem!$B$9,0)+IF(AND(Punktsystem!$D$11&lt;&gt;"",OR('alle Spiele'!$H30='alle Spiele'!BG30,'alle Spiele'!$J30='alle Spiele'!BH30)),Punktsystem!$B$11,0)+IF(AND(Punktsystem!$D$10&lt;&gt;"",'alle Spiele'!$H30='alle Spiele'!$J30,'alle Spiele'!BG30='alle Spiele'!BH30,ABS('alle Spiele'!$H30-'alle Spiele'!BG30)=1),Punktsystem!$B$10,0),0)</f>
        <v>0</v>
      </c>
      <c r="BI30" s="223">
        <f>IF(BG30=Punktsystem!$B$5,IF(AND(Punktsystem!$I$14&lt;&gt;"",'alle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J30" s="226">
        <f>IF(OR('alle Spiele'!BJ30="",'alle Spiele'!BK30="",'alle Spiele'!$K30="x"),0,IF(AND('alle Spiele'!$H30='alle Spiele'!BJ30,'alle Spiele'!$J30='alle Spiele'!BK30),Punktsystem!$B$5,IF(OR(AND('alle Spiele'!$H30-'alle Spiele'!$J30&lt;0,'alle Spiele'!BJ30-'alle Spiele'!BK30&lt;0),AND('alle Spiele'!$H30-'alle Spiele'!$J30&gt;0,'alle Spiele'!BJ30-'alle Spiele'!BK30&gt;0),AND('alle Spiele'!$H30-'alle Spiele'!$J30=0,'alle Spiele'!BJ30-'alle Spiele'!BK30=0)),Punktsystem!$B$6,0)))</f>
        <v>0</v>
      </c>
      <c r="BK30" s="222">
        <f>IF(BJ30=Punktsystem!$B$6,IF(AND(Punktsystem!$D$9&lt;&gt;"",'alle Spiele'!$H30-'alle Spiele'!$J30='alle Spiele'!BJ30-'alle Spiele'!BK30,'alle Spiele'!$H30&lt;&gt;'alle Spiele'!$J30),Punktsystem!$B$9,0)+IF(AND(Punktsystem!$D$11&lt;&gt;"",OR('alle Spiele'!$H30='alle Spiele'!BJ30,'alle Spiele'!$J30='alle Spiele'!BK30)),Punktsystem!$B$11,0)+IF(AND(Punktsystem!$D$10&lt;&gt;"",'alle Spiele'!$H30='alle Spiele'!$J30,'alle Spiele'!BJ30='alle Spiele'!BK30,ABS('alle Spiele'!$H30-'alle Spiele'!BJ30)=1),Punktsystem!$B$10,0),0)</f>
        <v>0</v>
      </c>
      <c r="BL30" s="223">
        <f>IF(BJ30=Punktsystem!$B$5,IF(AND(Punktsystem!$I$14&lt;&gt;"",'alle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M30" s="226">
        <f>IF(OR('alle Spiele'!BM30="",'alle Spiele'!BN30="",'alle Spiele'!$K30="x"),0,IF(AND('alle Spiele'!$H30='alle Spiele'!BM30,'alle Spiele'!$J30='alle Spiele'!BN30),Punktsystem!$B$5,IF(OR(AND('alle Spiele'!$H30-'alle Spiele'!$J30&lt;0,'alle Spiele'!BM30-'alle Spiele'!BN30&lt;0),AND('alle Spiele'!$H30-'alle Spiele'!$J30&gt;0,'alle Spiele'!BM30-'alle Spiele'!BN30&gt;0),AND('alle Spiele'!$H30-'alle Spiele'!$J30=0,'alle Spiele'!BM30-'alle Spiele'!BN30=0)),Punktsystem!$B$6,0)))</f>
        <v>0</v>
      </c>
      <c r="BN30" s="222">
        <f>IF(BM30=Punktsystem!$B$6,IF(AND(Punktsystem!$D$9&lt;&gt;"",'alle Spiele'!$H30-'alle Spiele'!$J30='alle Spiele'!BM30-'alle Spiele'!BN30,'alle Spiele'!$H30&lt;&gt;'alle Spiele'!$J30),Punktsystem!$B$9,0)+IF(AND(Punktsystem!$D$11&lt;&gt;"",OR('alle Spiele'!$H30='alle Spiele'!BM30,'alle Spiele'!$J30='alle Spiele'!BN30)),Punktsystem!$B$11,0)+IF(AND(Punktsystem!$D$10&lt;&gt;"",'alle Spiele'!$H30='alle Spiele'!$J30,'alle Spiele'!BM30='alle Spiele'!BN30,ABS('alle Spiele'!$H30-'alle Spiele'!BM30)=1),Punktsystem!$B$10,0),0)</f>
        <v>0</v>
      </c>
      <c r="BO30" s="223">
        <f>IF(BM30=Punktsystem!$B$5,IF(AND(Punktsystem!$I$14&lt;&gt;"",'alle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P30" s="226">
        <f>IF(OR('alle Spiele'!BP30="",'alle Spiele'!BQ30="",'alle Spiele'!$K30="x"),0,IF(AND('alle Spiele'!$H30='alle Spiele'!BP30,'alle Spiele'!$J30='alle Spiele'!BQ30),Punktsystem!$B$5,IF(OR(AND('alle Spiele'!$H30-'alle Spiele'!$J30&lt;0,'alle Spiele'!BP30-'alle Spiele'!BQ30&lt;0),AND('alle Spiele'!$H30-'alle Spiele'!$J30&gt;0,'alle Spiele'!BP30-'alle Spiele'!BQ30&gt;0),AND('alle Spiele'!$H30-'alle Spiele'!$J30=0,'alle Spiele'!BP30-'alle Spiele'!BQ30=0)),Punktsystem!$B$6,0)))</f>
        <v>0</v>
      </c>
      <c r="BQ30" s="222">
        <f>IF(BP30=Punktsystem!$B$6,IF(AND(Punktsystem!$D$9&lt;&gt;"",'alle Spiele'!$H30-'alle Spiele'!$J30='alle Spiele'!BP30-'alle Spiele'!BQ30,'alle Spiele'!$H30&lt;&gt;'alle Spiele'!$J30),Punktsystem!$B$9,0)+IF(AND(Punktsystem!$D$11&lt;&gt;"",OR('alle Spiele'!$H30='alle Spiele'!BP30,'alle Spiele'!$J30='alle Spiele'!BQ30)),Punktsystem!$B$11,0)+IF(AND(Punktsystem!$D$10&lt;&gt;"",'alle Spiele'!$H30='alle Spiele'!$J30,'alle Spiele'!BP30='alle Spiele'!BQ30,ABS('alle Spiele'!$H30-'alle Spiele'!BP30)=1),Punktsystem!$B$10,0),0)</f>
        <v>0</v>
      </c>
      <c r="BR30" s="223">
        <f>IF(BP30=Punktsystem!$B$5,IF(AND(Punktsystem!$I$14&lt;&gt;"",'alle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S30" s="226">
        <f>IF(OR('alle Spiele'!BS30="",'alle Spiele'!BT30="",'alle Spiele'!$K30="x"),0,IF(AND('alle Spiele'!$H30='alle Spiele'!BS30,'alle Spiele'!$J30='alle Spiele'!BT30),Punktsystem!$B$5,IF(OR(AND('alle Spiele'!$H30-'alle Spiele'!$J30&lt;0,'alle Spiele'!BS30-'alle Spiele'!BT30&lt;0),AND('alle Spiele'!$H30-'alle Spiele'!$J30&gt;0,'alle Spiele'!BS30-'alle Spiele'!BT30&gt;0),AND('alle Spiele'!$H30-'alle Spiele'!$J30=0,'alle Spiele'!BS30-'alle Spiele'!BT30=0)),Punktsystem!$B$6,0)))</f>
        <v>0</v>
      </c>
      <c r="BT30" s="222">
        <f>IF(BS30=Punktsystem!$B$6,IF(AND(Punktsystem!$D$9&lt;&gt;"",'alle Spiele'!$H30-'alle Spiele'!$J30='alle Spiele'!BS30-'alle Spiele'!BT30,'alle Spiele'!$H30&lt;&gt;'alle Spiele'!$J30),Punktsystem!$B$9,0)+IF(AND(Punktsystem!$D$11&lt;&gt;"",OR('alle Spiele'!$H30='alle Spiele'!BS30,'alle Spiele'!$J30='alle Spiele'!BT30)),Punktsystem!$B$11,0)+IF(AND(Punktsystem!$D$10&lt;&gt;"",'alle Spiele'!$H30='alle Spiele'!$J30,'alle Spiele'!BS30='alle Spiele'!BT30,ABS('alle Spiele'!$H30-'alle Spiele'!BS30)=1),Punktsystem!$B$10,0),0)</f>
        <v>0</v>
      </c>
      <c r="BU30" s="223">
        <f>IF(BS30=Punktsystem!$B$5,IF(AND(Punktsystem!$I$14&lt;&gt;"",'alle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V30" s="226">
        <f>IF(OR('alle Spiele'!BV30="",'alle Spiele'!BW30="",'alle Spiele'!$K30="x"),0,IF(AND('alle Spiele'!$H30='alle Spiele'!BV30,'alle Spiele'!$J30='alle Spiele'!BW30),Punktsystem!$B$5,IF(OR(AND('alle Spiele'!$H30-'alle Spiele'!$J30&lt;0,'alle Spiele'!BV30-'alle Spiele'!BW30&lt;0),AND('alle Spiele'!$H30-'alle Spiele'!$J30&gt;0,'alle Spiele'!BV30-'alle Spiele'!BW30&gt;0),AND('alle Spiele'!$H30-'alle Spiele'!$J30=0,'alle Spiele'!BV30-'alle Spiele'!BW30=0)),Punktsystem!$B$6,0)))</f>
        <v>0</v>
      </c>
      <c r="BW30" s="222">
        <f>IF(BV30=Punktsystem!$B$6,IF(AND(Punktsystem!$D$9&lt;&gt;"",'alle Spiele'!$H30-'alle Spiele'!$J30='alle Spiele'!BV30-'alle Spiele'!BW30,'alle Spiele'!$H30&lt;&gt;'alle Spiele'!$J30),Punktsystem!$B$9,0)+IF(AND(Punktsystem!$D$11&lt;&gt;"",OR('alle Spiele'!$H30='alle Spiele'!BV30,'alle Spiele'!$J30='alle Spiele'!BW30)),Punktsystem!$B$11,0)+IF(AND(Punktsystem!$D$10&lt;&gt;"",'alle Spiele'!$H30='alle Spiele'!$J30,'alle Spiele'!BV30='alle Spiele'!BW30,ABS('alle Spiele'!$H30-'alle Spiele'!BV30)=1),Punktsystem!$B$10,0),0)</f>
        <v>0</v>
      </c>
      <c r="BX30" s="223">
        <f>IF(BV30=Punktsystem!$B$5,IF(AND(Punktsystem!$I$14&lt;&gt;"",'alle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Y30" s="226">
        <f>IF(OR('alle Spiele'!BY30="",'alle Spiele'!BZ30="",'alle Spiele'!$K30="x"),0,IF(AND('alle Spiele'!$H30='alle Spiele'!BY30,'alle Spiele'!$J30='alle Spiele'!BZ30),Punktsystem!$B$5,IF(OR(AND('alle Spiele'!$H30-'alle Spiele'!$J30&lt;0,'alle Spiele'!BY30-'alle Spiele'!BZ30&lt;0),AND('alle Spiele'!$H30-'alle Spiele'!$J30&gt;0,'alle Spiele'!BY30-'alle Spiele'!BZ30&gt;0),AND('alle Spiele'!$H30-'alle Spiele'!$J30=0,'alle Spiele'!BY30-'alle Spiele'!BZ30=0)),Punktsystem!$B$6,0)))</f>
        <v>0</v>
      </c>
      <c r="BZ30" s="222">
        <f>IF(BY30=Punktsystem!$B$6,IF(AND(Punktsystem!$D$9&lt;&gt;"",'alle Spiele'!$H30-'alle Spiele'!$J30='alle Spiele'!BY30-'alle Spiele'!BZ30,'alle Spiele'!$H30&lt;&gt;'alle Spiele'!$J30),Punktsystem!$B$9,0)+IF(AND(Punktsystem!$D$11&lt;&gt;"",OR('alle Spiele'!$H30='alle Spiele'!BY30,'alle Spiele'!$J30='alle Spiele'!BZ30)),Punktsystem!$B$11,0)+IF(AND(Punktsystem!$D$10&lt;&gt;"",'alle Spiele'!$H30='alle Spiele'!$J30,'alle Spiele'!BY30='alle Spiele'!BZ30,ABS('alle Spiele'!$H30-'alle Spiele'!BY30)=1),Punktsystem!$B$10,0),0)</f>
        <v>0</v>
      </c>
      <c r="CA30" s="223">
        <f>IF(BY30=Punktsystem!$B$5,IF(AND(Punktsystem!$I$14&lt;&gt;"",'alle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B30" s="226">
        <f>IF(OR('alle Spiele'!CB30="",'alle Spiele'!CC30="",'alle Spiele'!$K30="x"),0,IF(AND('alle Spiele'!$H30='alle Spiele'!CB30,'alle Spiele'!$J30='alle Spiele'!CC30),Punktsystem!$B$5,IF(OR(AND('alle Spiele'!$H30-'alle Spiele'!$J30&lt;0,'alle Spiele'!CB30-'alle Spiele'!CC30&lt;0),AND('alle Spiele'!$H30-'alle Spiele'!$J30&gt;0,'alle Spiele'!CB30-'alle Spiele'!CC30&gt;0),AND('alle Spiele'!$H30-'alle Spiele'!$J30=0,'alle Spiele'!CB30-'alle Spiele'!CC30=0)),Punktsystem!$B$6,0)))</f>
        <v>0</v>
      </c>
      <c r="CC30" s="222">
        <f>IF(CB30=Punktsystem!$B$6,IF(AND(Punktsystem!$D$9&lt;&gt;"",'alle Spiele'!$H30-'alle Spiele'!$J30='alle Spiele'!CB30-'alle Spiele'!CC30,'alle Spiele'!$H30&lt;&gt;'alle Spiele'!$J30),Punktsystem!$B$9,0)+IF(AND(Punktsystem!$D$11&lt;&gt;"",OR('alle Spiele'!$H30='alle Spiele'!CB30,'alle Spiele'!$J30='alle Spiele'!CC30)),Punktsystem!$B$11,0)+IF(AND(Punktsystem!$D$10&lt;&gt;"",'alle Spiele'!$H30='alle Spiele'!$J30,'alle Spiele'!CB30='alle Spiele'!CC30,ABS('alle Spiele'!$H30-'alle Spiele'!CB30)=1),Punktsystem!$B$10,0),0)</f>
        <v>0</v>
      </c>
      <c r="CD30" s="223">
        <f>IF(CB30=Punktsystem!$B$5,IF(AND(Punktsystem!$I$14&lt;&gt;"",'alle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E30" s="226">
        <f>IF(OR('alle Spiele'!CE30="",'alle Spiele'!CF30="",'alle Spiele'!$K30="x"),0,IF(AND('alle Spiele'!$H30='alle Spiele'!CE30,'alle Spiele'!$J30='alle Spiele'!CF30),Punktsystem!$B$5,IF(OR(AND('alle Spiele'!$H30-'alle Spiele'!$J30&lt;0,'alle Spiele'!CE30-'alle Spiele'!CF30&lt;0),AND('alle Spiele'!$H30-'alle Spiele'!$J30&gt;0,'alle Spiele'!CE30-'alle Spiele'!CF30&gt;0),AND('alle Spiele'!$H30-'alle Spiele'!$J30=0,'alle Spiele'!CE30-'alle Spiele'!CF30=0)),Punktsystem!$B$6,0)))</f>
        <v>0</v>
      </c>
      <c r="CF30" s="222">
        <f>IF(CE30=Punktsystem!$B$6,IF(AND(Punktsystem!$D$9&lt;&gt;"",'alle Spiele'!$H30-'alle Spiele'!$J30='alle Spiele'!CE30-'alle Spiele'!CF30,'alle Spiele'!$H30&lt;&gt;'alle Spiele'!$J30),Punktsystem!$B$9,0)+IF(AND(Punktsystem!$D$11&lt;&gt;"",OR('alle Spiele'!$H30='alle Spiele'!CE30,'alle Spiele'!$J30='alle Spiele'!CF30)),Punktsystem!$B$11,0)+IF(AND(Punktsystem!$D$10&lt;&gt;"",'alle Spiele'!$H30='alle Spiele'!$J30,'alle Spiele'!CE30='alle Spiele'!CF30,ABS('alle Spiele'!$H30-'alle Spiele'!CE30)=1),Punktsystem!$B$10,0),0)</f>
        <v>0</v>
      </c>
      <c r="CG30" s="223">
        <f>IF(CE30=Punktsystem!$B$5,IF(AND(Punktsystem!$I$14&lt;&gt;"",'alle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H30" s="226">
        <f>IF(OR('alle Spiele'!CH30="",'alle Spiele'!CI30="",'alle Spiele'!$K30="x"),0,IF(AND('alle Spiele'!$H30='alle Spiele'!CH30,'alle Spiele'!$J30='alle Spiele'!CI30),Punktsystem!$B$5,IF(OR(AND('alle Spiele'!$H30-'alle Spiele'!$J30&lt;0,'alle Spiele'!CH30-'alle Spiele'!CI30&lt;0),AND('alle Spiele'!$H30-'alle Spiele'!$J30&gt;0,'alle Spiele'!CH30-'alle Spiele'!CI30&gt;0),AND('alle Spiele'!$H30-'alle Spiele'!$J30=0,'alle Spiele'!CH30-'alle Spiele'!CI30=0)),Punktsystem!$B$6,0)))</f>
        <v>0</v>
      </c>
      <c r="CI30" s="222">
        <f>IF(CH30=Punktsystem!$B$6,IF(AND(Punktsystem!$D$9&lt;&gt;"",'alle Spiele'!$H30-'alle Spiele'!$J30='alle Spiele'!CH30-'alle Spiele'!CI30,'alle Spiele'!$H30&lt;&gt;'alle Spiele'!$J30),Punktsystem!$B$9,0)+IF(AND(Punktsystem!$D$11&lt;&gt;"",OR('alle Spiele'!$H30='alle Spiele'!CH30,'alle Spiele'!$J30='alle Spiele'!CI30)),Punktsystem!$B$11,0)+IF(AND(Punktsystem!$D$10&lt;&gt;"",'alle Spiele'!$H30='alle Spiele'!$J30,'alle Spiele'!CH30='alle Spiele'!CI30,ABS('alle Spiele'!$H30-'alle Spiele'!CH30)=1),Punktsystem!$B$10,0),0)</f>
        <v>0</v>
      </c>
      <c r="CJ30" s="223">
        <f>IF(CH30=Punktsystem!$B$5,IF(AND(Punktsystem!$I$14&lt;&gt;"",'alle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K30" s="226">
        <f>IF(OR('alle Spiele'!CK30="",'alle Spiele'!CL30="",'alle Spiele'!$K30="x"),0,IF(AND('alle Spiele'!$H30='alle Spiele'!CK30,'alle Spiele'!$J30='alle Spiele'!CL30),Punktsystem!$B$5,IF(OR(AND('alle Spiele'!$H30-'alle Spiele'!$J30&lt;0,'alle Spiele'!CK30-'alle Spiele'!CL30&lt;0),AND('alle Spiele'!$H30-'alle Spiele'!$J30&gt;0,'alle Spiele'!CK30-'alle Spiele'!CL30&gt;0),AND('alle Spiele'!$H30-'alle Spiele'!$J30=0,'alle Spiele'!CK30-'alle Spiele'!CL30=0)),Punktsystem!$B$6,0)))</f>
        <v>0</v>
      </c>
      <c r="CL30" s="222">
        <f>IF(CK30=Punktsystem!$B$6,IF(AND(Punktsystem!$D$9&lt;&gt;"",'alle Spiele'!$H30-'alle Spiele'!$J30='alle Spiele'!CK30-'alle Spiele'!CL30,'alle Spiele'!$H30&lt;&gt;'alle Spiele'!$J30),Punktsystem!$B$9,0)+IF(AND(Punktsystem!$D$11&lt;&gt;"",OR('alle Spiele'!$H30='alle Spiele'!CK30,'alle Spiele'!$J30='alle Spiele'!CL30)),Punktsystem!$B$11,0)+IF(AND(Punktsystem!$D$10&lt;&gt;"",'alle Spiele'!$H30='alle Spiele'!$J30,'alle Spiele'!CK30='alle Spiele'!CL30,ABS('alle Spiele'!$H30-'alle Spiele'!CK30)=1),Punktsystem!$B$10,0),0)</f>
        <v>0</v>
      </c>
      <c r="CM30" s="223">
        <f>IF(CK30=Punktsystem!$B$5,IF(AND(Punktsystem!$I$14&lt;&gt;"",'alle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N30" s="226">
        <f>IF(OR('alle Spiele'!CN30="",'alle Spiele'!CO30="",'alle Spiele'!$K30="x"),0,IF(AND('alle Spiele'!$H30='alle Spiele'!CN30,'alle Spiele'!$J30='alle Spiele'!CO30),Punktsystem!$B$5,IF(OR(AND('alle Spiele'!$H30-'alle Spiele'!$J30&lt;0,'alle Spiele'!CN30-'alle Spiele'!CO30&lt;0),AND('alle Spiele'!$H30-'alle Spiele'!$J30&gt;0,'alle Spiele'!CN30-'alle Spiele'!CO30&gt;0),AND('alle Spiele'!$H30-'alle Spiele'!$J30=0,'alle Spiele'!CN30-'alle Spiele'!CO30=0)),Punktsystem!$B$6,0)))</f>
        <v>0</v>
      </c>
      <c r="CO30" s="222">
        <f>IF(CN30=Punktsystem!$B$6,IF(AND(Punktsystem!$D$9&lt;&gt;"",'alle Spiele'!$H30-'alle Spiele'!$J30='alle Spiele'!CN30-'alle Spiele'!CO30,'alle Spiele'!$H30&lt;&gt;'alle Spiele'!$J30),Punktsystem!$B$9,0)+IF(AND(Punktsystem!$D$11&lt;&gt;"",OR('alle Spiele'!$H30='alle Spiele'!CN30,'alle Spiele'!$J30='alle Spiele'!CO30)),Punktsystem!$B$11,0)+IF(AND(Punktsystem!$D$10&lt;&gt;"",'alle Spiele'!$H30='alle Spiele'!$J30,'alle Spiele'!CN30='alle Spiele'!CO30,ABS('alle Spiele'!$H30-'alle Spiele'!CN30)=1),Punktsystem!$B$10,0),0)</f>
        <v>0</v>
      </c>
      <c r="CP30" s="223">
        <f>IF(CN30=Punktsystem!$B$5,IF(AND(Punktsystem!$I$14&lt;&gt;"",'alle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Q30" s="226">
        <f>IF(OR('alle Spiele'!CQ30="",'alle Spiele'!CR30="",'alle Spiele'!$K30="x"),0,IF(AND('alle Spiele'!$H30='alle Spiele'!CQ30,'alle Spiele'!$J30='alle Spiele'!CR30),Punktsystem!$B$5,IF(OR(AND('alle Spiele'!$H30-'alle Spiele'!$J30&lt;0,'alle Spiele'!CQ30-'alle Spiele'!CR30&lt;0),AND('alle Spiele'!$H30-'alle Spiele'!$J30&gt;0,'alle Spiele'!CQ30-'alle Spiele'!CR30&gt;0),AND('alle Spiele'!$H30-'alle Spiele'!$J30=0,'alle Spiele'!CQ30-'alle Spiele'!CR30=0)),Punktsystem!$B$6,0)))</f>
        <v>0</v>
      </c>
      <c r="CR30" s="222">
        <f>IF(CQ30=Punktsystem!$B$6,IF(AND(Punktsystem!$D$9&lt;&gt;"",'alle Spiele'!$H30-'alle Spiele'!$J30='alle Spiele'!CQ30-'alle Spiele'!CR30,'alle Spiele'!$H30&lt;&gt;'alle Spiele'!$J30),Punktsystem!$B$9,0)+IF(AND(Punktsystem!$D$11&lt;&gt;"",OR('alle Spiele'!$H30='alle Spiele'!CQ30,'alle Spiele'!$J30='alle Spiele'!CR30)),Punktsystem!$B$11,0)+IF(AND(Punktsystem!$D$10&lt;&gt;"",'alle Spiele'!$H30='alle Spiele'!$J30,'alle Spiele'!CQ30='alle Spiele'!CR30,ABS('alle Spiele'!$H30-'alle Spiele'!CQ30)=1),Punktsystem!$B$10,0),0)</f>
        <v>0</v>
      </c>
      <c r="CS30" s="223">
        <f>IF(CQ30=Punktsystem!$B$5,IF(AND(Punktsystem!$I$14&lt;&gt;"",'alle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T30" s="226">
        <f>IF(OR('alle Spiele'!CT30="",'alle Spiele'!CU30="",'alle Spiele'!$K30="x"),0,IF(AND('alle Spiele'!$H30='alle Spiele'!CT30,'alle Spiele'!$J30='alle Spiele'!CU30),Punktsystem!$B$5,IF(OR(AND('alle Spiele'!$H30-'alle Spiele'!$J30&lt;0,'alle Spiele'!CT30-'alle Spiele'!CU30&lt;0),AND('alle Spiele'!$H30-'alle Spiele'!$J30&gt;0,'alle Spiele'!CT30-'alle Spiele'!CU30&gt;0),AND('alle Spiele'!$H30-'alle Spiele'!$J30=0,'alle Spiele'!CT30-'alle Spiele'!CU30=0)),Punktsystem!$B$6,0)))</f>
        <v>0</v>
      </c>
      <c r="CU30" s="222">
        <f>IF(CT30=Punktsystem!$B$6,IF(AND(Punktsystem!$D$9&lt;&gt;"",'alle Spiele'!$H30-'alle Spiele'!$J30='alle Spiele'!CT30-'alle Spiele'!CU30,'alle Spiele'!$H30&lt;&gt;'alle Spiele'!$J30),Punktsystem!$B$9,0)+IF(AND(Punktsystem!$D$11&lt;&gt;"",OR('alle Spiele'!$H30='alle Spiele'!CT30,'alle Spiele'!$J30='alle Spiele'!CU30)),Punktsystem!$B$11,0)+IF(AND(Punktsystem!$D$10&lt;&gt;"",'alle Spiele'!$H30='alle Spiele'!$J30,'alle Spiele'!CT30='alle Spiele'!CU30,ABS('alle Spiele'!$H30-'alle Spiele'!CT30)=1),Punktsystem!$B$10,0),0)</f>
        <v>0</v>
      </c>
      <c r="CV30" s="223">
        <f>IF(CT30=Punktsystem!$B$5,IF(AND(Punktsystem!$I$14&lt;&gt;"",'alle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W30" s="226">
        <f>IF(OR('alle Spiele'!CW30="",'alle Spiele'!CX30="",'alle Spiele'!$K30="x"),0,IF(AND('alle Spiele'!$H30='alle Spiele'!CW30,'alle Spiele'!$J30='alle Spiele'!CX30),Punktsystem!$B$5,IF(OR(AND('alle Spiele'!$H30-'alle Spiele'!$J30&lt;0,'alle Spiele'!CW30-'alle Spiele'!CX30&lt;0),AND('alle Spiele'!$H30-'alle Spiele'!$J30&gt;0,'alle Spiele'!CW30-'alle Spiele'!CX30&gt;0),AND('alle Spiele'!$H30-'alle Spiele'!$J30=0,'alle Spiele'!CW30-'alle Spiele'!CX30=0)),Punktsystem!$B$6,0)))</f>
        <v>0</v>
      </c>
      <c r="CX30" s="222">
        <f>IF(CW30=Punktsystem!$B$6,IF(AND(Punktsystem!$D$9&lt;&gt;"",'alle Spiele'!$H30-'alle Spiele'!$J30='alle Spiele'!CW30-'alle Spiele'!CX30,'alle Spiele'!$H30&lt;&gt;'alle Spiele'!$J30),Punktsystem!$B$9,0)+IF(AND(Punktsystem!$D$11&lt;&gt;"",OR('alle Spiele'!$H30='alle Spiele'!CW30,'alle Spiele'!$J30='alle Spiele'!CX30)),Punktsystem!$B$11,0)+IF(AND(Punktsystem!$D$10&lt;&gt;"",'alle Spiele'!$H30='alle Spiele'!$J30,'alle Spiele'!CW30='alle Spiele'!CX30,ABS('alle Spiele'!$H30-'alle Spiele'!CW30)=1),Punktsystem!$B$10,0),0)</f>
        <v>0</v>
      </c>
      <c r="CY30" s="223">
        <f>IF(CW30=Punktsystem!$B$5,IF(AND(Punktsystem!$I$14&lt;&gt;"",'alle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Z30" s="226">
        <f>IF(OR('alle Spiele'!CZ30="",'alle Spiele'!DA30="",'alle Spiele'!$K30="x"),0,IF(AND('alle Spiele'!$H30='alle Spiele'!CZ30,'alle Spiele'!$J30='alle Spiele'!DA30),Punktsystem!$B$5,IF(OR(AND('alle Spiele'!$H30-'alle Spiele'!$J30&lt;0,'alle Spiele'!CZ30-'alle Spiele'!DA30&lt;0),AND('alle Spiele'!$H30-'alle Spiele'!$J30&gt;0,'alle Spiele'!CZ30-'alle Spiele'!DA30&gt;0),AND('alle Spiele'!$H30-'alle Spiele'!$J30=0,'alle Spiele'!CZ30-'alle Spiele'!DA30=0)),Punktsystem!$B$6,0)))</f>
        <v>0</v>
      </c>
      <c r="DA30" s="222">
        <f>IF(CZ30=Punktsystem!$B$6,IF(AND(Punktsystem!$D$9&lt;&gt;"",'alle Spiele'!$H30-'alle Spiele'!$J30='alle Spiele'!CZ30-'alle Spiele'!DA30,'alle Spiele'!$H30&lt;&gt;'alle Spiele'!$J30),Punktsystem!$B$9,0)+IF(AND(Punktsystem!$D$11&lt;&gt;"",OR('alle Spiele'!$H30='alle Spiele'!CZ30,'alle Spiele'!$J30='alle Spiele'!DA30)),Punktsystem!$B$11,0)+IF(AND(Punktsystem!$D$10&lt;&gt;"",'alle Spiele'!$H30='alle Spiele'!$J30,'alle Spiele'!CZ30='alle Spiele'!DA30,ABS('alle Spiele'!$H30-'alle Spiele'!CZ30)=1),Punktsystem!$B$10,0),0)</f>
        <v>0</v>
      </c>
      <c r="DB30" s="223">
        <f>IF(CZ30=Punktsystem!$B$5,IF(AND(Punktsystem!$I$14&lt;&gt;"",'alle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C30" s="226">
        <f>IF(OR('alle Spiele'!DC30="",'alle Spiele'!DD30="",'alle Spiele'!$K30="x"),0,IF(AND('alle Spiele'!$H30='alle Spiele'!DC30,'alle Spiele'!$J30='alle Spiele'!DD30),Punktsystem!$B$5,IF(OR(AND('alle Spiele'!$H30-'alle Spiele'!$J30&lt;0,'alle Spiele'!DC30-'alle Spiele'!DD30&lt;0),AND('alle Spiele'!$H30-'alle Spiele'!$J30&gt;0,'alle Spiele'!DC30-'alle Spiele'!DD30&gt;0),AND('alle Spiele'!$H30-'alle Spiele'!$J30=0,'alle Spiele'!DC30-'alle Spiele'!DD30=0)),Punktsystem!$B$6,0)))</f>
        <v>0</v>
      </c>
      <c r="DD30" s="222">
        <f>IF(DC30=Punktsystem!$B$6,IF(AND(Punktsystem!$D$9&lt;&gt;"",'alle Spiele'!$H30-'alle Spiele'!$J30='alle Spiele'!DC30-'alle Spiele'!DD30,'alle Spiele'!$H30&lt;&gt;'alle Spiele'!$J30),Punktsystem!$B$9,0)+IF(AND(Punktsystem!$D$11&lt;&gt;"",OR('alle Spiele'!$H30='alle Spiele'!DC30,'alle Spiele'!$J30='alle Spiele'!DD30)),Punktsystem!$B$11,0)+IF(AND(Punktsystem!$D$10&lt;&gt;"",'alle Spiele'!$H30='alle Spiele'!$J30,'alle Spiele'!DC30='alle Spiele'!DD30,ABS('alle Spiele'!$H30-'alle Spiele'!DC30)=1),Punktsystem!$B$10,0),0)</f>
        <v>0</v>
      </c>
      <c r="DE30" s="223">
        <f>IF(DC30=Punktsystem!$B$5,IF(AND(Punktsystem!$I$14&lt;&gt;"",'alle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F30" s="226">
        <f>IF(OR('alle Spiele'!DF30="",'alle Spiele'!DG30="",'alle Spiele'!$K30="x"),0,IF(AND('alle Spiele'!$H30='alle Spiele'!DF30,'alle Spiele'!$J30='alle Spiele'!DG30),Punktsystem!$B$5,IF(OR(AND('alle Spiele'!$H30-'alle Spiele'!$J30&lt;0,'alle Spiele'!DF30-'alle Spiele'!DG30&lt;0),AND('alle Spiele'!$H30-'alle Spiele'!$J30&gt;0,'alle Spiele'!DF30-'alle Spiele'!DG30&gt;0),AND('alle Spiele'!$H30-'alle Spiele'!$J30=0,'alle Spiele'!DF30-'alle Spiele'!DG30=0)),Punktsystem!$B$6,0)))</f>
        <v>0</v>
      </c>
      <c r="DG30" s="222">
        <f>IF(DF30=Punktsystem!$B$6,IF(AND(Punktsystem!$D$9&lt;&gt;"",'alle Spiele'!$H30-'alle Spiele'!$J30='alle Spiele'!DF30-'alle Spiele'!DG30,'alle Spiele'!$H30&lt;&gt;'alle Spiele'!$J30),Punktsystem!$B$9,0)+IF(AND(Punktsystem!$D$11&lt;&gt;"",OR('alle Spiele'!$H30='alle Spiele'!DF30,'alle Spiele'!$J30='alle Spiele'!DG30)),Punktsystem!$B$11,0)+IF(AND(Punktsystem!$D$10&lt;&gt;"",'alle Spiele'!$H30='alle Spiele'!$J30,'alle Spiele'!DF30='alle Spiele'!DG30,ABS('alle Spiele'!$H30-'alle Spiele'!DF30)=1),Punktsystem!$B$10,0),0)</f>
        <v>0</v>
      </c>
      <c r="DH30" s="223">
        <f>IF(DF30=Punktsystem!$B$5,IF(AND(Punktsystem!$I$14&lt;&gt;"",'alle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I30" s="226">
        <f>IF(OR('alle Spiele'!DI30="",'alle Spiele'!DJ30="",'alle Spiele'!$K30="x"),0,IF(AND('alle Spiele'!$H30='alle Spiele'!DI30,'alle Spiele'!$J30='alle Spiele'!DJ30),Punktsystem!$B$5,IF(OR(AND('alle Spiele'!$H30-'alle Spiele'!$J30&lt;0,'alle Spiele'!DI30-'alle Spiele'!DJ30&lt;0),AND('alle Spiele'!$H30-'alle Spiele'!$J30&gt;0,'alle Spiele'!DI30-'alle Spiele'!DJ30&gt;0),AND('alle Spiele'!$H30-'alle Spiele'!$J30=0,'alle Spiele'!DI30-'alle Spiele'!DJ30=0)),Punktsystem!$B$6,0)))</f>
        <v>0</v>
      </c>
      <c r="DJ30" s="222">
        <f>IF(DI30=Punktsystem!$B$6,IF(AND(Punktsystem!$D$9&lt;&gt;"",'alle Spiele'!$H30-'alle Spiele'!$J30='alle Spiele'!DI30-'alle Spiele'!DJ30,'alle Spiele'!$H30&lt;&gt;'alle Spiele'!$J30),Punktsystem!$B$9,0)+IF(AND(Punktsystem!$D$11&lt;&gt;"",OR('alle Spiele'!$H30='alle Spiele'!DI30,'alle Spiele'!$J30='alle Spiele'!DJ30)),Punktsystem!$B$11,0)+IF(AND(Punktsystem!$D$10&lt;&gt;"",'alle Spiele'!$H30='alle Spiele'!$J30,'alle Spiele'!DI30='alle Spiele'!DJ30,ABS('alle Spiele'!$H30-'alle Spiele'!DI30)=1),Punktsystem!$B$10,0),0)</f>
        <v>0</v>
      </c>
      <c r="DK30" s="223">
        <f>IF(DI30=Punktsystem!$B$5,IF(AND(Punktsystem!$I$14&lt;&gt;"",'alle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L30" s="226">
        <f>IF(OR('alle Spiele'!DL30="",'alle Spiele'!DM30="",'alle Spiele'!$K30="x"),0,IF(AND('alle Spiele'!$H30='alle Spiele'!DL30,'alle Spiele'!$J30='alle Spiele'!DM30),Punktsystem!$B$5,IF(OR(AND('alle Spiele'!$H30-'alle Spiele'!$J30&lt;0,'alle Spiele'!DL30-'alle Spiele'!DM30&lt;0),AND('alle Spiele'!$H30-'alle Spiele'!$J30&gt;0,'alle Spiele'!DL30-'alle Spiele'!DM30&gt;0),AND('alle Spiele'!$H30-'alle Spiele'!$J30=0,'alle Spiele'!DL30-'alle Spiele'!DM30=0)),Punktsystem!$B$6,0)))</f>
        <v>0</v>
      </c>
      <c r="DM30" s="222">
        <f>IF(DL30=Punktsystem!$B$6,IF(AND(Punktsystem!$D$9&lt;&gt;"",'alle Spiele'!$H30-'alle Spiele'!$J30='alle Spiele'!DL30-'alle Spiele'!DM30,'alle Spiele'!$H30&lt;&gt;'alle Spiele'!$J30),Punktsystem!$B$9,0)+IF(AND(Punktsystem!$D$11&lt;&gt;"",OR('alle Spiele'!$H30='alle Spiele'!DL30,'alle Spiele'!$J30='alle Spiele'!DM30)),Punktsystem!$B$11,0)+IF(AND(Punktsystem!$D$10&lt;&gt;"",'alle Spiele'!$H30='alle Spiele'!$J30,'alle Spiele'!DL30='alle Spiele'!DM30,ABS('alle Spiele'!$H30-'alle Spiele'!DL30)=1),Punktsystem!$B$10,0),0)</f>
        <v>0</v>
      </c>
      <c r="DN30" s="223">
        <f>IF(DL30=Punktsystem!$B$5,IF(AND(Punktsystem!$I$14&lt;&gt;"",'alle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O30" s="226">
        <f>IF(OR('alle Spiele'!DO30="",'alle Spiele'!DP30="",'alle Spiele'!$K30="x"),0,IF(AND('alle Spiele'!$H30='alle Spiele'!DO30,'alle Spiele'!$J30='alle Spiele'!DP30),Punktsystem!$B$5,IF(OR(AND('alle Spiele'!$H30-'alle Spiele'!$J30&lt;0,'alle Spiele'!DO30-'alle Spiele'!DP30&lt;0),AND('alle Spiele'!$H30-'alle Spiele'!$J30&gt;0,'alle Spiele'!DO30-'alle Spiele'!DP30&gt;0),AND('alle Spiele'!$H30-'alle Spiele'!$J30=0,'alle Spiele'!DO30-'alle Spiele'!DP30=0)),Punktsystem!$B$6,0)))</f>
        <v>0</v>
      </c>
      <c r="DP30" s="222">
        <f>IF(DO30=Punktsystem!$B$6,IF(AND(Punktsystem!$D$9&lt;&gt;"",'alle Spiele'!$H30-'alle Spiele'!$J30='alle Spiele'!DO30-'alle Spiele'!DP30,'alle Spiele'!$H30&lt;&gt;'alle Spiele'!$J30),Punktsystem!$B$9,0)+IF(AND(Punktsystem!$D$11&lt;&gt;"",OR('alle Spiele'!$H30='alle Spiele'!DO30,'alle Spiele'!$J30='alle Spiele'!DP30)),Punktsystem!$B$11,0)+IF(AND(Punktsystem!$D$10&lt;&gt;"",'alle Spiele'!$H30='alle Spiele'!$J30,'alle Spiele'!DO30='alle Spiele'!DP30,ABS('alle Spiele'!$H30-'alle Spiele'!DO30)=1),Punktsystem!$B$10,0),0)</f>
        <v>0</v>
      </c>
      <c r="DQ30" s="223">
        <f>IF(DO30=Punktsystem!$B$5,IF(AND(Punktsystem!$I$14&lt;&gt;"",'alle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R30" s="226">
        <f>IF(OR('alle Spiele'!DR30="",'alle Spiele'!DS30="",'alle Spiele'!$K30="x"),0,IF(AND('alle Spiele'!$H30='alle Spiele'!DR30,'alle Spiele'!$J30='alle Spiele'!DS30),Punktsystem!$B$5,IF(OR(AND('alle Spiele'!$H30-'alle Spiele'!$J30&lt;0,'alle Spiele'!DR30-'alle Spiele'!DS30&lt;0),AND('alle Spiele'!$H30-'alle Spiele'!$J30&gt;0,'alle Spiele'!DR30-'alle Spiele'!DS30&gt;0),AND('alle Spiele'!$H30-'alle Spiele'!$J30=0,'alle Spiele'!DR30-'alle Spiele'!DS30=0)),Punktsystem!$B$6,0)))</f>
        <v>0</v>
      </c>
      <c r="DS30" s="222">
        <f>IF(DR30=Punktsystem!$B$6,IF(AND(Punktsystem!$D$9&lt;&gt;"",'alle Spiele'!$H30-'alle Spiele'!$J30='alle Spiele'!DR30-'alle Spiele'!DS30,'alle Spiele'!$H30&lt;&gt;'alle Spiele'!$J30),Punktsystem!$B$9,0)+IF(AND(Punktsystem!$D$11&lt;&gt;"",OR('alle Spiele'!$H30='alle Spiele'!DR30,'alle Spiele'!$J30='alle Spiele'!DS30)),Punktsystem!$B$11,0)+IF(AND(Punktsystem!$D$10&lt;&gt;"",'alle Spiele'!$H30='alle Spiele'!$J30,'alle Spiele'!DR30='alle Spiele'!DS30,ABS('alle Spiele'!$H30-'alle Spiele'!DR30)=1),Punktsystem!$B$10,0),0)</f>
        <v>0</v>
      </c>
      <c r="DT30" s="223">
        <f>IF(DR30=Punktsystem!$B$5,IF(AND(Punktsystem!$I$14&lt;&gt;"",'alle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U30" s="226">
        <f>IF(OR('alle Spiele'!DU30="",'alle Spiele'!DV30="",'alle Spiele'!$K30="x"),0,IF(AND('alle Spiele'!$H30='alle Spiele'!DU30,'alle Spiele'!$J30='alle Spiele'!DV30),Punktsystem!$B$5,IF(OR(AND('alle Spiele'!$H30-'alle Spiele'!$J30&lt;0,'alle Spiele'!DU30-'alle Spiele'!DV30&lt;0),AND('alle Spiele'!$H30-'alle Spiele'!$J30&gt;0,'alle Spiele'!DU30-'alle Spiele'!DV30&gt;0),AND('alle Spiele'!$H30-'alle Spiele'!$J30=0,'alle Spiele'!DU30-'alle Spiele'!DV30=0)),Punktsystem!$B$6,0)))</f>
        <v>0</v>
      </c>
      <c r="DV30" s="222">
        <f>IF(DU30=Punktsystem!$B$6,IF(AND(Punktsystem!$D$9&lt;&gt;"",'alle Spiele'!$H30-'alle Spiele'!$J30='alle Spiele'!DU30-'alle Spiele'!DV30,'alle Spiele'!$H30&lt;&gt;'alle Spiele'!$J30),Punktsystem!$B$9,0)+IF(AND(Punktsystem!$D$11&lt;&gt;"",OR('alle Spiele'!$H30='alle Spiele'!DU30,'alle Spiele'!$J30='alle Spiele'!DV30)),Punktsystem!$B$11,0)+IF(AND(Punktsystem!$D$10&lt;&gt;"",'alle Spiele'!$H30='alle Spiele'!$J30,'alle Spiele'!DU30='alle Spiele'!DV30,ABS('alle Spiele'!$H30-'alle Spiele'!DU30)=1),Punktsystem!$B$10,0),0)</f>
        <v>0</v>
      </c>
      <c r="DW30" s="223">
        <f>IF(DU30=Punktsystem!$B$5,IF(AND(Punktsystem!$I$14&lt;&gt;"",'alle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X30" s="226">
        <f>IF(OR('alle Spiele'!DX30="",'alle Spiele'!DY30="",'alle Spiele'!$K30="x"),0,IF(AND('alle Spiele'!$H30='alle Spiele'!DX30,'alle Spiele'!$J30='alle Spiele'!DY30),Punktsystem!$B$5,IF(OR(AND('alle Spiele'!$H30-'alle Spiele'!$J30&lt;0,'alle Spiele'!DX30-'alle Spiele'!DY30&lt;0),AND('alle Spiele'!$H30-'alle Spiele'!$J30&gt;0,'alle Spiele'!DX30-'alle Spiele'!DY30&gt;0),AND('alle Spiele'!$H30-'alle Spiele'!$J30=0,'alle Spiele'!DX30-'alle Spiele'!DY30=0)),Punktsystem!$B$6,0)))</f>
        <v>0</v>
      </c>
      <c r="DY30" s="222">
        <f>IF(DX30=Punktsystem!$B$6,IF(AND(Punktsystem!$D$9&lt;&gt;"",'alle Spiele'!$H30-'alle Spiele'!$J30='alle Spiele'!DX30-'alle Spiele'!DY30,'alle Spiele'!$H30&lt;&gt;'alle Spiele'!$J30),Punktsystem!$B$9,0)+IF(AND(Punktsystem!$D$11&lt;&gt;"",OR('alle Spiele'!$H30='alle Spiele'!DX30,'alle Spiele'!$J30='alle Spiele'!DY30)),Punktsystem!$B$11,0)+IF(AND(Punktsystem!$D$10&lt;&gt;"",'alle Spiele'!$H30='alle Spiele'!$J30,'alle Spiele'!DX30='alle Spiele'!DY30,ABS('alle Spiele'!$H30-'alle Spiele'!DX30)=1),Punktsystem!$B$10,0),0)</f>
        <v>0</v>
      </c>
      <c r="DZ30" s="223">
        <f>IF(DX30=Punktsystem!$B$5,IF(AND(Punktsystem!$I$14&lt;&gt;"",'alle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A30" s="226">
        <f>IF(OR('alle Spiele'!EA30="",'alle Spiele'!EB30="",'alle Spiele'!$K30="x"),0,IF(AND('alle Spiele'!$H30='alle Spiele'!EA30,'alle Spiele'!$J30='alle Spiele'!EB30),Punktsystem!$B$5,IF(OR(AND('alle Spiele'!$H30-'alle Spiele'!$J30&lt;0,'alle Spiele'!EA30-'alle Spiele'!EB30&lt;0),AND('alle Spiele'!$H30-'alle Spiele'!$J30&gt;0,'alle Spiele'!EA30-'alle Spiele'!EB30&gt;0),AND('alle Spiele'!$H30-'alle Spiele'!$J30=0,'alle Spiele'!EA30-'alle Spiele'!EB30=0)),Punktsystem!$B$6,0)))</f>
        <v>0</v>
      </c>
      <c r="EB30" s="222">
        <f>IF(EA30=Punktsystem!$B$6,IF(AND(Punktsystem!$D$9&lt;&gt;"",'alle Spiele'!$H30-'alle Spiele'!$J30='alle Spiele'!EA30-'alle Spiele'!EB30,'alle Spiele'!$H30&lt;&gt;'alle Spiele'!$J30),Punktsystem!$B$9,0)+IF(AND(Punktsystem!$D$11&lt;&gt;"",OR('alle Spiele'!$H30='alle Spiele'!EA30,'alle Spiele'!$J30='alle Spiele'!EB30)),Punktsystem!$B$11,0)+IF(AND(Punktsystem!$D$10&lt;&gt;"",'alle Spiele'!$H30='alle Spiele'!$J30,'alle Spiele'!EA30='alle Spiele'!EB30,ABS('alle Spiele'!$H30-'alle Spiele'!EA30)=1),Punktsystem!$B$10,0),0)</f>
        <v>0</v>
      </c>
      <c r="EC30" s="223">
        <f>IF(EA30=Punktsystem!$B$5,IF(AND(Punktsystem!$I$14&lt;&gt;"",'alle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D30" s="226">
        <f>IF(OR('alle Spiele'!ED30="",'alle Spiele'!EE30="",'alle Spiele'!$K30="x"),0,IF(AND('alle Spiele'!$H30='alle Spiele'!ED30,'alle Spiele'!$J30='alle Spiele'!EE30),Punktsystem!$B$5,IF(OR(AND('alle Spiele'!$H30-'alle Spiele'!$J30&lt;0,'alle Spiele'!ED30-'alle Spiele'!EE30&lt;0),AND('alle Spiele'!$H30-'alle Spiele'!$J30&gt;0,'alle Spiele'!ED30-'alle Spiele'!EE30&gt;0),AND('alle Spiele'!$H30-'alle Spiele'!$J30=0,'alle Spiele'!ED30-'alle Spiele'!EE30=0)),Punktsystem!$B$6,0)))</f>
        <v>0</v>
      </c>
      <c r="EE30" s="222">
        <f>IF(ED30=Punktsystem!$B$6,IF(AND(Punktsystem!$D$9&lt;&gt;"",'alle Spiele'!$H30-'alle Spiele'!$J30='alle Spiele'!ED30-'alle Spiele'!EE30,'alle Spiele'!$H30&lt;&gt;'alle Spiele'!$J30),Punktsystem!$B$9,0)+IF(AND(Punktsystem!$D$11&lt;&gt;"",OR('alle Spiele'!$H30='alle Spiele'!ED30,'alle Spiele'!$J30='alle Spiele'!EE30)),Punktsystem!$B$11,0)+IF(AND(Punktsystem!$D$10&lt;&gt;"",'alle Spiele'!$H30='alle Spiele'!$J30,'alle Spiele'!ED30='alle Spiele'!EE30,ABS('alle Spiele'!$H30-'alle Spiele'!ED30)=1),Punktsystem!$B$10,0),0)</f>
        <v>0</v>
      </c>
      <c r="EF30" s="223">
        <f>IF(ED30=Punktsystem!$B$5,IF(AND(Punktsystem!$I$14&lt;&gt;"",'alle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G30" s="226">
        <f>IF(OR('alle Spiele'!EG30="",'alle Spiele'!EH30="",'alle Spiele'!$K30="x"),0,IF(AND('alle Spiele'!$H30='alle Spiele'!EG30,'alle Spiele'!$J30='alle Spiele'!EH30),Punktsystem!$B$5,IF(OR(AND('alle Spiele'!$H30-'alle Spiele'!$J30&lt;0,'alle Spiele'!EG30-'alle Spiele'!EH30&lt;0),AND('alle Spiele'!$H30-'alle Spiele'!$J30&gt;0,'alle Spiele'!EG30-'alle Spiele'!EH30&gt;0),AND('alle Spiele'!$H30-'alle Spiele'!$J30=0,'alle Spiele'!EG30-'alle Spiele'!EH30=0)),Punktsystem!$B$6,0)))</f>
        <v>0</v>
      </c>
      <c r="EH30" s="222">
        <f>IF(EG30=Punktsystem!$B$6,IF(AND(Punktsystem!$D$9&lt;&gt;"",'alle Spiele'!$H30-'alle Spiele'!$J30='alle Spiele'!EG30-'alle Spiele'!EH30,'alle Spiele'!$H30&lt;&gt;'alle Spiele'!$J30),Punktsystem!$B$9,0)+IF(AND(Punktsystem!$D$11&lt;&gt;"",OR('alle Spiele'!$H30='alle Spiele'!EG30,'alle Spiele'!$J30='alle Spiele'!EH30)),Punktsystem!$B$11,0)+IF(AND(Punktsystem!$D$10&lt;&gt;"",'alle Spiele'!$H30='alle Spiele'!$J30,'alle Spiele'!EG30='alle Spiele'!EH30,ABS('alle Spiele'!$H30-'alle Spiele'!EG30)=1),Punktsystem!$B$10,0),0)</f>
        <v>0</v>
      </c>
      <c r="EI30" s="223">
        <f>IF(EG30=Punktsystem!$B$5,IF(AND(Punktsystem!$I$14&lt;&gt;"",'alle Spiele'!$H30+'alle Spiele'!$J30&gt;Punktsystem!$D$14),('alle Spiele'!$H30+'alle Spiele'!$J30-Punktsystem!$D$14)*Punktsystem!$F$14,0)+IF(AND(Punktsystem!$I$15&lt;&gt;"",ABS('alle Spiele'!$H30-'alle Spiele'!$J30)&gt;Punktsystem!$D$15),(ABS('alle Spiele'!$H30-'alle Spiele'!$J30)-Punktsystem!$D$15)*Punktsystem!$F$15,0),0)</f>
        <v>0</v>
      </c>
    </row>
    <row r="31" spans="1:139">
      <c r="A31"/>
      <c r="B31"/>
      <c r="C31"/>
      <c r="D31"/>
      <c r="E31"/>
      <c r="F31"/>
      <c r="G31"/>
      <c r="H31"/>
      <c r="J31"/>
      <c r="K31"/>
      <c r="L31"/>
      <c r="M31"/>
      <c r="N31"/>
      <c r="O31"/>
      <c r="P31"/>
      <c r="Q31"/>
      <c r="T31" s="226">
        <f>IF(OR('alle Spiele'!T31="",'alle Spiele'!U31="",'alle Spiele'!$K31="x"),0,IF(AND('alle Spiele'!$H31='alle Spiele'!T31,'alle Spiele'!$J31='alle Spiele'!U31),Punktsystem!$B$5,IF(OR(AND('alle Spiele'!$H31-'alle Spiele'!$J31&lt;0,'alle Spiele'!T31-'alle Spiele'!U31&lt;0),AND('alle Spiele'!$H31-'alle Spiele'!$J31&gt;0,'alle Spiele'!T31-'alle Spiele'!U31&gt;0),AND('alle Spiele'!$H31-'alle Spiele'!$J31=0,'alle Spiele'!T31-'alle Spiele'!U31=0)),Punktsystem!$B$6,0)))</f>
        <v>0</v>
      </c>
      <c r="U31" s="222">
        <f>IF(T31=Punktsystem!$B$6,IF(AND(Punktsystem!$D$9&lt;&gt;"",'alle Spiele'!$H31-'alle Spiele'!$J31='alle Spiele'!T31-'alle Spiele'!U31,'alle Spiele'!$H31&lt;&gt;'alle Spiele'!$J31),Punktsystem!$B$9,0)+IF(AND(Punktsystem!$D$11&lt;&gt;"",OR('alle Spiele'!$H31='alle Spiele'!T31,'alle Spiele'!$J31='alle Spiele'!U31)),Punktsystem!$B$11,0)+IF(AND(Punktsystem!$D$10&lt;&gt;"",'alle Spiele'!$H31='alle Spiele'!$J31,'alle Spiele'!T31='alle Spiele'!U31,ABS('alle Spiele'!$H31-'alle Spiele'!T31)=1),Punktsystem!$B$10,0),0)</f>
        <v>0</v>
      </c>
      <c r="V31" s="223">
        <f>IF(T31=Punktsystem!$B$5,IF(AND(Punktsystem!$I$14&lt;&gt;"",'alle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W31" s="226">
        <f>IF(OR('alle Spiele'!W31="",'alle Spiele'!X31="",'alle Spiele'!$K31="x"),0,IF(AND('alle Spiele'!$H31='alle Spiele'!W31,'alle Spiele'!$J31='alle Spiele'!X31),Punktsystem!$B$5,IF(OR(AND('alle Spiele'!$H31-'alle Spiele'!$J31&lt;0,'alle Spiele'!W31-'alle Spiele'!X31&lt;0),AND('alle Spiele'!$H31-'alle Spiele'!$J31&gt;0,'alle Spiele'!W31-'alle Spiele'!X31&gt;0),AND('alle Spiele'!$H31-'alle Spiele'!$J31=0,'alle Spiele'!W31-'alle Spiele'!X31=0)),Punktsystem!$B$6,0)))</f>
        <v>0</v>
      </c>
      <c r="X31" s="222">
        <f>IF(W31=Punktsystem!$B$6,IF(AND(Punktsystem!$D$9&lt;&gt;"",'alle Spiele'!$H31-'alle Spiele'!$J31='alle Spiele'!W31-'alle Spiele'!X31,'alle Spiele'!$H31&lt;&gt;'alle Spiele'!$J31),Punktsystem!$B$9,0)+IF(AND(Punktsystem!$D$11&lt;&gt;"",OR('alle Spiele'!$H31='alle Spiele'!W31,'alle Spiele'!$J31='alle Spiele'!X31)),Punktsystem!$B$11,0)+IF(AND(Punktsystem!$D$10&lt;&gt;"",'alle Spiele'!$H31='alle Spiele'!$J31,'alle Spiele'!W31='alle Spiele'!X31,ABS('alle Spiele'!$H31-'alle Spiele'!W31)=1),Punktsystem!$B$10,0),0)</f>
        <v>0</v>
      </c>
      <c r="Y31" s="223">
        <f>IF(W31=Punktsystem!$B$5,IF(AND(Punktsystem!$I$14&lt;&gt;"",'alle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Z31" s="226">
        <f>IF(OR('alle Spiele'!Z31="",'alle Spiele'!AA31="",'alle Spiele'!$K31="x"),0,IF(AND('alle Spiele'!$H31='alle Spiele'!Z31,'alle Spiele'!$J31='alle Spiele'!AA31),Punktsystem!$B$5,IF(OR(AND('alle Spiele'!$H31-'alle Spiele'!$J31&lt;0,'alle Spiele'!Z31-'alle Spiele'!AA31&lt;0),AND('alle Spiele'!$H31-'alle Spiele'!$J31&gt;0,'alle Spiele'!Z31-'alle Spiele'!AA31&gt;0),AND('alle Spiele'!$H31-'alle Spiele'!$J31=0,'alle Spiele'!Z31-'alle Spiele'!AA31=0)),Punktsystem!$B$6,0)))</f>
        <v>0</v>
      </c>
      <c r="AA31" s="222">
        <f>IF(Z31=Punktsystem!$B$6,IF(AND(Punktsystem!$D$9&lt;&gt;"",'alle Spiele'!$H31-'alle Spiele'!$J31='alle Spiele'!Z31-'alle Spiele'!AA31,'alle Spiele'!$H31&lt;&gt;'alle Spiele'!$J31),Punktsystem!$B$9,0)+IF(AND(Punktsystem!$D$11&lt;&gt;"",OR('alle Spiele'!$H31='alle Spiele'!Z31,'alle Spiele'!$J31='alle Spiele'!AA31)),Punktsystem!$B$11,0)+IF(AND(Punktsystem!$D$10&lt;&gt;"",'alle Spiele'!$H31='alle Spiele'!$J31,'alle Spiele'!Z31='alle Spiele'!AA31,ABS('alle Spiele'!$H31-'alle Spiele'!Z31)=1),Punktsystem!$B$10,0),0)</f>
        <v>0</v>
      </c>
      <c r="AB31" s="223">
        <f>IF(Z31=Punktsystem!$B$5,IF(AND(Punktsystem!$I$14&lt;&gt;"",'alle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C31" s="226">
        <f>IF(OR('alle Spiele'!AC31="",'alle Spiele'!AD31="",'alle Spiele'!$K31="x"),0,IF(AND('alle Spiele'!$H31='alle Spiele'!AC31,'alle Spiele'!$J31='alle Spiele'!AD31),Punktsystem!$B$5,IF(OR(AND('alle Spiele'!$H31-'alle Spiele'!$J31&lt;0,'alle Spiele'!AC31-'alle Spiele'!AD31&lt;0),AND('alle Spiele'!$H31-'alle Spiele'!$J31&gt;0,'alle Spiele'!AC31-'alle Spiele'!AD31&gt;0),AND('alle Spiele'!$H31-'alle Spiele'!$J31=0,'alle Spiele'!AC31-'alle Spiele'!AD31=0)),Punktsystem!$B$6,0)))</f>
        <v>0</v>
      </c>
      <c r="AD31" s="222">
        <f>IF(AC31=Punktsystem!$B$6,IF(AND(Punktsystem!$D$9&lt;&gt;"",'alle Spiele'!$H31-'alle Spiele'!$J31='alle Spiele'!AC31-'alle Spiele'!AD31,'alle Spiele'!$H31&lt;&gt;'alle Spiele'!$J31),Punktsystem!$B$9,0)+IF(AND(Punktsystem!$D$11&lt;&gt;"",OR('alle Spiele'!$H31='alle Spiele'!AC31,'alle Spiele'!$J31='alle Spiele'!AD31)),Punktsystem!$B$11,0)+IF(AND(Punktsystem!$D$10&lt;&gt;"",'alle Spiele'!$H31='alle Spiele'!$J31,'alle Spiele'!AC31='alle Spiele'!AD31,ABS('alle Spiele'!$H31-'alle Spiele'!AC31)=1),Punktsystem!$B$10,0),0)</f>
        <v>0</v>
      </c>
      <c r="AE31" s="223">
        <f>IF(AC31=Punktsystem!$B$5,IF(AND(Punktsystem!$I$14&lt;&gt;"",'alle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F31" s="226">
        <f>IF(OR('alle Spiele'!AF31="",'alle Spiele'!AG31="",'alle Spiele'!$K31="x"),0,IF(AND('alle Spiele'!$H31='alle Spiele'!AF31,'alle Spiele'!$J31='alle Spiele'!AG31),Punktsystem!$B$5,IF(OR(AND('alle Spiele'!$H31-'alle Spiele'!$J31&lt;0,'alle Spiele'!AF31-'alle Spiele'!AG31&lt;0),AND('alle Spiele'!$H31-'alle Spiele'!$J31&gt;0,'alle Spiele'!AF31-'alle Spiele'!AG31&gt;0),AND('alle Spiele'!$H31-'alle Spiele'!$J31=0,'alle Spiele'!AF31-'alle Spiele'!AG31=0)),Punktsystem!$B$6,0)))</f>
        <v>0</v>
      </c>
      <c r="AG31" s="222">
        <f>IF(AF31=Punktsystem!$B$6,IF(AND(Punktsystem!$D$9&lt;&gt;"",'alle Spiele'!$H31-'alle Spiele'!$J31='alle Spiele'!AF31-'alle Spiele'!AG31,'alle Spiele'!$H31&lt;&gt;'alle Spiele'!$J31),Punktsystem!$B$9,0)+IF(AND(Punktsystem!$D$11&lt;&gt;"",OR('alle Spiele'!$H31='alle Spiele'!AF31,'alle Spiele'!$J31='alle Spiele'!AG31)),Punktsystem!$B$11,0)+IF(AND(Punktsystem!$D$10&lt;&gt;"",'alle Spiele'!$H31='alle Spiele'!$J31,'alle Spiele'!AF31='alle Spiele'!AG31,ABS('alle Spiele'!$H31-'alle Spiele'!AF31)=1),Punktsystem!$B$10,0),0)</f>
        <v>0</v>
      </c>
      <c r="AH31" s="223">
        <f>IF(AF31=Punktsystem!$B$5,IF(AND(Punktsystem!$I$14&lt;&gt;"",'alle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I31" s="226">
        <f>IF(OR('alle Spiele'!AI31="",'alle Spiele'!AJ31="",'alle Spiele'!$K31="x"),0,IF(AND('alle Spiele'!$H31='alle Spiele'!AI31,'alle Spiele'!$J31='alle Spiele'!AJ31),Punktsystem!$B$5,IF(OR(AND('alle Spiele'!$H31-'alle Spiele'!$J31&lt;0,'alle Spiele'!AI31-'alle Spiele'!AJ31&lt;0),AND('alle Spiele'!$H31-'alle Spiele'!$J31&gt;0,'alle Spiele'!AI31-'alle Spiele'!AJ31&gt;0),AND('alle Spiele'!$H31-'alle Spiele'!$J31=0,'alle Spiele'!AI31-'alle Spiele'!AJ31=0)),Punktsystem!$B$6,0)))</f>
        <v>0</v>
      </c>
      <c r="AJ31" s="222">
        <f>IF(AI31=Punktsystem!$B$6,IF(AND(Punktsystem!$D$9&lt;&gt;"",'alle Spiele'!$H31-'alle Spiele'!$J31='alle Spiele'!AI31-'alle Spiele'!AJ31,'alle Spiele'!$H31&lt;&gt;'alle Spiele'!$J31),Punktsystem!$B$9,0)+IF(AND(Punktsystem!$D$11&lt;&gt;"",OR('alle Spiele'!$H31='alle Spiele'!AI31,'alle Spiele'!$J31='alle Spiele'!AJ31)),Punktsystem!$B$11,0)+IF(AND(Punktsystem!$D$10&lt;&gt;"",'alle Spiele'!$H31='alle Spiele'!$J31,'alle Spiele'!AI31='alle Spiele'!AJ31,ABS('alle Spiele'!$H31-'alle Spiele'!AI31)=1),Punktsystem!$B$10,0),0)</f>
        <v>0</v>
      </c>
      <c r="AK31" s="223">
        <f>IF(AI31=Punktsystem!$B$5,IF(AND(Punktsystem!$I$14&lt;&gt;"",'alle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L31" s="226">
        <f>IF(OR('alle Spiele'!AL31="",'alle Spiele'!AM31="",'alle Spiele'!$K31="x"),0,IF(AND('alle Spiele'!$H31='alle Spiele'!AL31,'alle Spiele'!$J31='alle Spiele'!AM31),Punktsystem!$B$5,IF(OR(AND('alle Spiele'!$H31-'alle Spiele'!$J31&lt;0,'alle Spiele'!AL31-'alle Spiele'!AM31&lt;0),AND('alle Spiele'!$H31-'alle Spiele'!$J31&gt;0,'alle Spiele'!AL31-'alle Spiele'!AM31&gt;0),AND('alle Spiele'!$H31-'alle Spiele'!$J31=0,'alle Spiele'!AL31-'alle Spiele'!AM31=0)),Punktsystem!$B$6,0)))</f>
        <v>0</v>
      </c>
      <c r="AM31" s="222">
        <f>IF(AL31=Punktsystem!$B$6,IF(AND(Punktsystem!$D$9&lt;&gt;"",'alle Spiele'!$H31-'alle Spiele'!$J31='alle Spiele'!AL31-'alle Spiele'!AM31,'alle Spiele'!$H31&lt;&gt;'alle Spiele'!$J31),Punktsystem!$B$9,0)+IF(AND(Punktsystem!$D$11&lt;&gt;"",OR('alle Spiele'!$H31='alle Spiele'!AL31,'alle Spiele'!$J31='alle Spiele'!AM31)),Punktsystem!$B$11,0)+IF(AND(Punktsystem!$D$10&lt;&gt;"",'alle Spiele'!$H31='alle Spiele'!$J31,'alle Spiele'!AL31='alle Spiele'!AM31,ABS('alle Spiele'!$H31-'alle Spiele'!AL31)=1),Punktsystem!$B$10,0),0)</f>
        <v>0</v>
      </c>
      <c r="AN31" s="223">
        <f>IF(AL31=Punktsystem!$B$5,IF(AND(Punktsystem!$I$14&lt;&gt;"",'alle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O31" s="226">
        <f>IF(OR('alle Spiele'!AO31="",'alle Spiele'!AP31="",'alle Spiele'!$K31="x"),0,IF(AND('alle Spiele'!$H31='alle Spiele'!AO31,'alle Spiele'!$J31='alle Spiele'!AP31),Punktsystem!$B$5,IF(OR(AND('alle Spiele'!$H31-'alle Spiele'!$J31&lt;0,'alle Spiele'!AO31-'alle Spiele'!AP31&lt;0),AND('alle Spiele'!$H31-'alle Spiele'!$J31&gt;0,'alle Spiele'!AO31-'alle Spiele'!AP31&gt;0),AND('alle Spiele'!$H31-'alle Spiele'!$J31=0,'alle Spiele'!AO31-'alle Spiele'!AP31=0)),Punktsystem!$B$6,0)))</f>
        <v>0</v>
      </c>
      <c r="AP31" s="222">
        <f>IF(AO31=Punktsystem!$B$6,IF(AND(Punktsystem!$D$9&lt;&gt;"",'alle Spiele'!$H31-'alle Spiele'!$J31='alle Spiele'!AO31-'alle Spiele'!AP31,'alle Spiele'!$H31&lt;&gt;'alle Spiele'!$J31),Punktsystem!$B$9,0)+IF(AND(Punktsystem!$D$11&lt;&gt;"",OR('alle Spiele'!$H31='alle Spiele'!AO31,'alle Spiele'!$J31='alle Spiele'!AP31)),Punktsystem!$B$11,0)+IF(AND(Punktsystem!$D$10&lt;&gt;"",'alle Spiele'!$H31='alle Spiele'!$J31,'alle Spiele'!AO31='alle Spiele'!AP31,ABS('alle Spiele'!$H31-'alle Spiele'!AO31)=1),Punktsystem!$B$10,0),0)</f>
        <v>0</v>
      </c>
      <c r="AQ31" s="223">
        <f>IF(AO31=Punktsystem!$B$5,IF(AND(Punktsystem!$I$14&lt;&gt;"",'alle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R31" s="226">
        <f>IF(OR('alle Spiele'!AR31="",'alle Spiele'!AS31="",'alle Spiele'!$K31="x"),0,IF(AND('alle Spiele'!$H31='alle Spiele'!AR31,'alle Spiele'!$J31='alle Spiele'!AS31),Punktsystem!$B$5,IF(OR(AND('alle Spiele'!$H31-'alle Spiele'!$J31&lt;0,'alle Spiele'!AR31-'alle Spiele'!AS31&lt;0),AND('alle Spiele'!$H31-'alle Spiele'!$J31&gt;0,'alle Spiele'!AR31-'alle Spiele'!AS31&gt;0),AND('alle Spiele'!$H31-'alle Spiele'!$J31=0,'alle Spiele'!AR31-'alle Spiele'!AS31=0)),Punktsystem!$B$6,0)))</f>
        <v>0</v>
      </c>
      <c r="AS31" s="222">
        <f>IF(AR31=Punktsystem!$B$6,IF(AND(Punktsystem!$D$9&lt;&gt;"",'alle Spiele'!$H31-'alle Spiele'!$J31='alle Spiele'!AR31-'alle Spiele'!AS31,'alle Spiele'!$H31&lt;&gt;'alle Spiele'!$J31),Punktsystem!$B$9,0)+IF(AND(Punktsystem!$D$11&lt;&gt;"",OR('alle Spiele'!$H31='alle Spiele'!AR31,'alle Spiele'!$J31='alle Spiele'!AS31)),Punktsystem!$B$11,0)+IF(AND(Punktsystem!$D$10&lt;&gt;"",'alle Spiele'!$H31='alle Spiele'!$J31,'alle Spiele'!AR31='alle Spiele'!AS31,ABS('alle Spiele'!$H31-'alle Spiele'!AR31)=1),Punktsystem!$B$10,0),0)</f>
        <v>0</v>
      </c>
      <c r="AT31" s="223">
        <f>IF(AR31=Punktsystem!$B$5,IF(AND(Punktsystem!$I$14&lt;&gt;"",'alle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U31" s="226">
        <f>IF(OR('alle Spiele'!AU31="",'alle Spiele'!AV31="",'alle Spiele'!$K31="x"),0,IF(AND('alle Spiele'!$H31='alle Spiele'!AU31,'alle Spiele'!$J31='alle Spiele'!AV31),Punktsystem!$B$5,IF(OR(AND('alle Spiele'!$H31-'alle Spiele'!$J31&lt;0,'alle Spiele'!AU31-'alle Spiele'!AV31&lt;0),AND('alle Spiele'!$H31-'alle Spiele'!$J31&gt;0,'alle Spiele'!AU31-'alle Spiele'!AV31&gt;0),AND('alle Spiele'!$H31-'alle Spiele'!$J31=0,'alle Spiele'!AU31-'alle Spiele'!AV31=0)),Punktsystem!$B$6,0)))</f>
        <v>0</v>
      </c>
      <c r="AV31" s="222">
        <f>IF(AU31=Punktsystem!$B$6,IF(AND(Punktsystem!$D$9&lt;&gt;"",'alle Spiele'!$H31-'alle Spiele'!$J31='alle Spiele'!AU31-'alle Spiele'!AV31,'alle Spiele'!$H31&lt;&gt;'alle Spiele'!$J31),Punktsystem!$B$9,0)+IF(AND(Punktsystem!$D$11&lt;&gt;"",OR('alle Spiele'!$H31='alle Spiele'!AU31,'alle Spiele'!$J31='alle Spiele'!AV31)),Punktsystem!$B$11,0)+IF(AND(Punktsystem!$D$10&lt;&gt;"",'alle Spiele'!$H31='alle Spiele'!$J31,'alle Spiele'!AU31='alle Spiele'!AV31,ABS('alle Spiele'!$H31-'alle Spiele'!AU31)=1),Punktsystem!$B$10,0),0)</f>
        <v>0</v>
      </c>
      <c r="AW31" s="223">
        <f>IF(AU31=Punktsystem!$B$5,IF(AND(Punktsystem!$I$14&lt;&gt;"",'alle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X31" s="226">
        <f>IF(OR('alle Spiele'!AX31="",'alle Spiele'!AY31="",'alle Spiele'!$K31="x"),0,IF(AND('alle Spiele'!$H31='alle Spiele'!AX31,'alle Spiele'!$J31='alle Spiele'!AY31),Punktsystem!$B$5,IF(OR(AND('alle Spiele'!$H31-'alle Spiele'!$J31&lt;0,'alle Spiele'!AX31-'alle Spiele'!AY31&lt;0),AND('alle Spiele'!$H31-'alle Spiele'!$J31&gt;0,'alle Spiele'!AX31-'alle Spiele'!AY31&gt;0),AND('alle Spiele'!$H31-'alle Spiele'!$J31=0,'alle Spiele'!AX31-'alle Spiele'!AY31=0)),Punktsystem!$B$6,0)))</f>
        <v>0</v>
      </c>
      <c r="AY31" s="222">
        <f>IF(AX31=Punktsystem!$B$6,IF(AND(Punktsystem!$D$9&lt;&gt;"",'alle Spiele'!$H31-'alle Spiele'!$J31='alle Spiele'!AX31-'alle Spiele'!AY31,'alle Spiele'!$H31&lt;&gt;'alle Spiele'!$J31),Punktsystem!$B$9,0)+IF(AND(Punktsystem!$D$11&lt;&gt;"",OR('alle Spiele'!$H31='alle Spiele'!AX31,'alle Spiele'!$J31='alle Spiele'!AY31)),Punktsystem!$B$11,0)+IF(AND(Punktsystem!$D$10&lt;&gt;"",'alle Spiele'!$H31='alle Spiele'!$J31,'alle Spiele'!AX31='alle Spiele'!AY31,ABS('alle Spiele'!$H31-'alle Spiele'!AX31)=1),Punktsystem!$B$10,0),0)</f>
        <v>0</v>
      </c>
      <c r="AZ31" s="223">
        <f>IF(AX31=Punktsystem!$B$5,IF(AND(Punktsystem!$I$14&lt;&gt;"",'alle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A31" s="226">
        <f>IF(OR('alle Spiele'!BA31="",'alle Spiele'!BB31="",'alle Spiele'!$K31="x"),0,IF(AND('alle Spiele'!$H31='alle Spiele'!BA31,'alle Spiele'!$J31='alle Spiele'!BB31),Punktsystem!$B$5,IF(OR(AND('alle Spiele'!$H31-'alle Spiele'!$J31&lt;0,'alle Spiele'!BA31-'alle Spiele'!BB31&lt;0),AND('alle Spiele'!$H31-'alle Spiele'!$J31&gt;0,'alle Spiele'!BA31-'alle Spiele'!BB31&gt;0),AND('alle Spiele'!$H31-'alle Spiele'!$J31=0,'alle Spiele'!BA31-'alle Spiele'!BB31=0)),Punktsystem!$B$6,0)))</f>
        <v>0</v>
      </c>
      <c r="BB31" s="222">
        <f>IF(BA31=Punktsystem!$B$6,IF(AND(Punktsystem!$D$9&lt;&gt;"",'alle Spiele'!$H31-'alle Spiele'!$J31='alle Spiele'!BA31-'alle Spiele'!BB31,'alle Spiele'!$H31&lt;&gt;'alle Spiele'!$J31),Punktsystem!$B$9,0)+IF(AND(Punktsystem!$D$11&lt;&gt;"",OR('alle Spiele'!$H31='alle Spiele'!BA31,'alle Spiele'!$J31='alle Spiele'!BB31)),Punktsystem!$B$11,0)+IF(AND(Punktsystem!$D$10&lt;&gt;"",'alle Spiele'!$H31='alle Spiele'!$J31,'alle Spiele'!BA31='alle Spiele'!BB31,ABS('alle Spiele'!$H31-'alle Spiele'!BA31)=1),Punktsystem!$B$10,0),0)</f>
        <v>0</v>
      </c>
      <c r="BC31" s="223">
        <f>IF(BA31=Punktsystem!$B$5,IF(AND(Punktsystem!$I$14&lt;&gt;"",'alle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D31" s="226">
        <f>IF(OR('alle Spiele'!BD31="",'alle Spiele'!BE31="",'alle Spiele'!$K31="x"),0,IF(AND('alle Spiele'!$H31='alle Spiele'!BD31,'alle Spiele'!$J31='alle Spiele'!BE31),Punktsystem!$B$5,IF(OR(AND('alle Spiele'!$H31-'alle Spiele'!$J31&lt;0,'alle Spiele'!BD31-'alle Spiele'!BE31&lt;0),AND('alle Spiele'!$H31-'alle Spiele'!$J31&gt;0,'alle Spiele'!BD31-'alle Spiele'!BE31&gt;0),AND('alle Spiele'!$H31-'alle Spiele'!$J31=0,'alle Spiele'!BD31-'alle Spiele'!BE31=0)),Punktsystem!$B$6,0)))</f>
        <v>0</v>
      </c>
      <c r="BE31" s="222">
        <f>IF(BD31=Punktsystem!$B$6,IF(AND(Punktsystem!$D$9&lt;&gt;"",'alle Spiele'!$H31-'alle Spiele'!$J31='alle Spiele'!BD31-'alle Spiele'!BE31,'alle Spiele'!$H31&lt;&gt;'alle Spiele'!$J31),Punktsystem!$B$9,0)+IF(AND(Punktsystem!$D$11&lt;&gt;"",OR('alle Spiele'!$H31='alle Spiele'!BD31,'alle Spiele'!$J31='alle Spiele'!BE31)),Punktsystem!$B$11,0)+IF(AND(Punktsystem!$D$10&lt;&gt;"",'alle Spiele'!$H31='alle Spiele'!$J31,'alle Spiele'!BD31='alle Spiele'!BE31,ABS('alle Spiele'!$H31-'alle Spiele'!BD31)=1),Punktsystem!$B$10,0),0)</f>
        <v>0</v>
      </c>
      <c r="BF31" s="223">
        <f>IF(BD31=Punktsystem!$B$5,IF(AND(Punktsystem!$I$14&lt;&gt;"",'alle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G31" s="226">
        <f>IF(OR('alle Spiele'!BG31="",'alle Spiele'!BH31="",'alle Spiele'!$K31="x"),0,IF(AND('alle Spiele'!$H31='alle Spiele'!BG31,'alle Spiele'!$J31='alle Spiele'!BH31),Punktsystem!$B$5,IF(OR(AND('alle Spiele'!$H31-'alle Spiele'!$J31&lt;0,'alle Spiele'!BG31-'alle Spiele'!BH31&lt;0),AND('alle Spiele'!$H31-'alle Spiele'!$J31&gt;0,'alle Spiele'!BG31-'alle Spiele'!BH31&gt;0),AND('alle Spiele'!$H31-'alle Spiele'!$J31=0,'alle Spiele'!BG31-'alle Spiele'!BH31=0)),Punktsystem!$B$6,0)))</f>
        <v>0</v>
      </c>
      <c r="BH31" s="222">
        <f>IF(BG31=Punktsystem!$B$6,IF(AND(Punktsystem!$D$9&lt;&gt;"",'alle Spiele'!$H31-'alle Spiele'!$J31='alle Spiele'!BG31-'alle Spiele'!BH31,'alle Spiele'!$H31&lt;&gt;'alle Spiele'!$J31),Punktsystem!$B$9,0)+IF(AND(Punktsystem!$D$11&lt;&gt;"",OR('alle Spiele'!$H31='alle Spiele'!BG31,'alle Spiele'!$J31='alle Spiele'!BH31)),Punktsystem!$B$11,0)+IF(AND(Punktsystem!$D$10&lt;&gt;"",'alle Spiele'!$H31='alle Spiele'!$J31,'alle Spiele'!BG31='alle Spiele'!BH31,ABS('alle Spiele'!$H31-'alle Spiele'!BG31)=1),Punktsystem!$B$10,0),0)</f>
        <v>0</v>
      </c>
      <c r="BI31" s="223">
        <f>IF(BG31=Punktsystem!$B$5,IF(AND(Punktsystem!$I$14&lt;&gt;"",'alle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J31" s="226">
        <f>IF(OR('alle Spiele'!BJ31="",'alle Spiele'!BK31="",'alle Spiele'!$K31="x"),0,IF(AND('alle Spiele'!$H31='alle Spiele'!BJ31,'alle Spiele'!$J31='alle Spiele'!BK31),Punktsystem!$B$5,IF(OR(AND('alle Spiele'!$H31-'alle Spiele'!$J31&lt;0,'alle Spiele'!BJ31-'alle Spiele'!BK31&lt;0),AND('alle Spiele'!$H31-'alle Spiele'!$J31&gt;0,'alle Spiele'!BJ31-'alle Spiele'!BK31&gt;0),AND('alle Spiele'!$H31-'alle Spiele'!$J31=0,'alle Spiele'!BJ31-'alle Spiele'!BK31=0)),Punktsystem!$B$6,0)))</f>
        <v>0</v>
      </c>
      <c r="BK31" s="222">
        <f>IF(BJ31=Punktsystem!$B$6,IF(AND(Punktsystem!$D$9&lt;&gt;"",'alle Spiele'!$H31-'alle Spiele'!$J31='alle Spiele'!BJ31-'alle Spiele'!BK31,'alle Spiele'!$H31&lt;&gt;'alle Spiele'!$J31),Punktsystem!$B$9,0)+IF(AND(Punktsystem!$D$11&lt;&gt;"",OR('alle Spiele'!$H31='alle Spiele'!BJ31,'alle Spiele'!$J31='alle Spiele'!BK31)),Punktsystem!$B$11,0)+IF(AND(Punktsystem!$D$10&lt;&gt;"",'alle Spiele'!$H31='alle Spiele'!$J31,'alle Spiele'!BJ31='alle Spiele'!BK31,ABS('alle Spiele'!$H31-'alle Spiele'!BJ31)=1),Punktsystem!$B$10,0),0)</f>
        <v>0</v>
      </c>
      <c r="BL31" s="223">
        <f>IF(BJ31=Punktsystem!$B$5,IF(AND(Punktsystem!$I$14&lt;&gt;"",'alle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M31" s="226">
        <f>IF(OR('alle Spiele'!BM31="",'alle Spiele'!BN31="",'alle Spiele'!$K31="x"),0,IF(AND('alle Spiele'!$H31='alle Spiele'!BM31,'alle Spiele'!$J31='alle Spiele'!BN31),Punktsystem!$B$5,IF(OR(AND('alle Spiele'!$H31-'alle Spiele'!$J31&lt;0,'alle Spiele'!BM31-'alle Spiele'!BN31&lt;0),AND('alle Spiele'!$H31-'alle Spiele'!$J31&gt;0,'alle Spiele'!BM31-'alle Spiele'!BN31&gt;0),AND('alle Spiele'!$H31-'alle Spiele'!$J31=0,'alle Spiele'!BM31-'alle Spiele'!BN31=0)),Punktsystem!$B$6,0)))</f>
        <v>0</v>
      </c>
      <c r="BN31" s="222">
        <f>IF(BM31=Punktsystem!$B$6,IF(AND(Punktsystem!$D$9&lt;&gt;"",'alle Spiele'!$H31-'alle Spiele'!$J31='alle Spiele'!BM31-'alle Spiele'!BN31,'alle Spiele'!$H31&lt;&gt;'alle Spiele'!$J31),Punktsystem!$B$9,0)+IF(AND(Punktsystem!$D$11&lt;&gt;"",OR('alle Spiele'!$H31='alle Spiele'!BM31,'alle Spiele'!$J31='alle Spiele'!BN31)),Punktsystem!$B$11,0)+IF(AND(Punktsystem!$D$10&lt;&gt;"",'alle Spiele'!$H31='alle Spiele'!$J31,'alle Spiele'!BM31='alle Spiele'!BN31,ABS('alle Spiele'!$H31-'alle Spiele'!BM31)=1),Punktsystem!$B$10,0),0)</f>
        <v>0</v>
      </c>
      <c r="BO31" s="223">
        <f>IF(BM31=Punktsystem!$B$5,IF(AND(Punktsystem!$I$14&lt;&gt;"",'alle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P31" s="226">
        <f>IF(OR('alle Spiele'!BP31="",'alle Spiele'!BQ31="",'alle Spiele'!$K31="x"),0,IF(AND('alle Spiele'!$H31='alle Spiele'!BP31,'alle Spiele'!$J31='alle Spiele'!BQ31),Punktsystem!$B$5,IF(OR(AND('alle Spiele'!$H31-'alle Spiele'!$J31&lt;0,'alle Spiele'!BP31-'alle Spiele'!BQ31&lt;0),AND('alle Spiele'!$H31-'alle Spiele'!$J31&gt;0,'alle Spiele'!BP31-'alle Spiele'!BQ31&gt;0),AND('alle Spiele'!$H31-'alle Spiele'!$J31=0,'alle Spiele'!BP31-'alle Spiele'!BQ31=0)),Punktsystem!$B$6,0)))</f>
        <v>0</v>
      </c>
      <c r="BQ31" s="222">
        <f>IF(BP31=Punktsystem!$B$6,IF(AND(Punktsystem!$D$9&lt;&gt;"",'alle Spiele'!$H31-'alle Spiele'!$J31='alle Spiele'!BP31-'alle Spiele'!BQ31,'alle Spiele'!$H31&lt;&gt;'alle Spiele'!$J31),Punktsystem!$B$9,0)+IF(AND(Punktsystem!$D$11&lt;&gt;"",OR('alle Spiele'!$H31='alle Spiele'!BP31,'alle Spiele'!$J31='alle Spiele'!BQ31)),Punktsystem!$B$11,0)+IF(AND(Punktsystem!$D$10&lt;&gt;"",'alle Spiele'!$H31='alle Spiele'!$J31,'alle Spiele'!BP31='alle Spiele'!BQ31,ABS('alle Spiele'!$H31-'alle Spiele'!BP31)=1),Punktsystem!$B$10,0),0)</f>
        <v>0</v>
      </c>
      <c r="BR31" s="223">
        <f>IF(BP31=Punktsystem!$B$5,IF(AND(Punktsystem!$I$14&lt;&gt;"",'alle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S31" s="226">
        <f>IF(OR('alle Spiele'!BS31="",'alle Spiele'!BT31="",'alle Spiele'!$K31="x"),0,IF(AND('alle Spiele'!$H31='alle Spiele'!BS31,'alle Spiele'!$J31='alle Spiele'!BT31),Punktsystem!$B$5,IF(OR(AND('alle Spiele'!$H31-'alle Spiele'!$J31&lt;0,'alle Spiele'!BS31-'alle Spiele'!BT31&lt;0),AND('alle Spiele'!$H31-'alle Spiele'!$J31&gt;0,'alle Spiele'!BS31-'alle Spiele'!BT31&gt;0),AND('alle Spiele'!$H31-'alle Spiele'!$J31=0,'alle Spiele'!BS31-'alle Spiele'!BT31=0)),Punktsystem!$B$6,0)))</f>
        <v>0</v>
      </c>
      <c r="BT31" s="222">
        <f>IF(BS31=Punktsystem!$B$6,IF(AND(Punktsystem!$D$9&lt;&gt;"",'alle Spiele'!$H31-'alle Spiele'!$J31='alle Spiele'!BS31-'alle Spiele'!BT31,'alle Spiele'!$H31&lt;&gt;'alle Spiele'!$J31),Punktsystem!$B$9,0)+IF(AND(Punktsystem!$D$11&lt;&gt;"",OR('alle Spiele'!$H31='alle Spiele'!BS31,'alle Spiele'!$J31='alle Spiele'!BT31)),Punktsystem!$B$11,0)+IF(AND(Punktsystem!$D$10&lt;&gt;"",'alle Spiele'!$H31='alle Spiele'!$J31,'alle Spiele'!BS31='alle Spiele'!BT31,ABS('alle Spiele'!$H31-'alle Spiele'!BS31)=1),Punktsystem!$B$10,0),0)</f>
        <v>0</v>
      </c>
      <c r="BU31" s="223">
        <f>IF(BS31=Punktsystem!$B$5,IF(AND(Punktsystem!$I$14&lt;&gt;"",'alle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V31" s="226">
        <f>IF(OR('alle Spiele'!BV31="",'alle Spiele'!BW31="",'alle Spiele'!$K31="x"),0,IF(AND('alle Spiele'!$H31='alle Spiele'!BV31,'alle Spiele'!$J31='alle Spiele'!BW31),Punktsystem!$B$5,IF(OR(AND('alle Spiele'!$H31-'alle Spiele'!$J31&lt;0,'alle Spiele'!BV31-'alle Spiele'!BW31&lt;0),AND('alle Spiele'!$H31-'alle Spiele'!$J31&gt;0,'alle Spiele'!BV31-'alle Spiele'!BW31&gt;0),AND('alle Spiele'!$H31-'alle Spiele'!$J31=0,'alle Spiele'!BV31-'alle Spiele'!BW31=0)),Punktsystem!$B$6,0)))</f>
        <v>0</v>
      </c>
      <c r="BW31" s="222">
        <f>IF(BV31=Punktsystem!$B$6,IF(AND(Punktsystem!$D$9&lt;&gt;"",'alle Spiele'!$H31-'alle Spiele'!$J31='alle Spiele'!BV31-'alle Spiele'!BW31,'alle Spiele'!$H31&lt;&gt;'alle Spiele'!$J31),Punktsystem!$B$9,0)+IF(AND(Punktsystem!$D$11&lt;&gt;"",OR('alle Spiele'!$H31='alle Spiele'!BV31,'alle Spiele'!$J31='alle Spiele'!BW31)),Punktsystem!$B$11,0)+IF(AND(Punktsystem!$D$10&lt;&gt;"",'alle Spiele'!$H31='alle Spiele'!$J31,'alle Spiele'!BV31='alle Spiele'!BW31,ABS('alle Spiele'!$H31-'alle Spiele'!BV31)=1),Punktsystem!$B$10,0),0)</f>
        <v>0</v>
      </c>
      <c r="BX31" s="223">
        <f>IF(BV31=Punktsystem!$B$5,IF(AND(Punktsystem!$I$14&lt;&gt;"",'alle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Y31" s="226">
        <f>IF(OR('alle Spiele'!BY31="",'alle Spiele'!BZ31="",'alle Spiele'!$K31="x"),0,IF(AND('alle Spiele'!$H31='alle Spiele'!BY31,'alle Spiele'!$J31='alle Spiele'!BZ31),Punktsystem!$B$5,IF(OR(AND('alle Spiele'!$H31-'alle Spiele'!$J31&lt;0,'alle Spiele'!BY31-'alle Spiele'!BZ31&lt;0),AND('alle Spiele'!$H31-'alle Spiele'!$J31&gt;0,'alle Spiele'!BY31-'alle Spiele'!BZ31&gt;0),AND('alle Spiele'!$H31-'alle Spiele'!$J31=0,'alle Spiele'!BY31-'alle Spiele'!BZ31=0)),Punktsystem!$B$6,0)))</f>
        <v>0</v>
      </c>
      <c r="BZ31" s="222">
        <f>IF(BY31=Punktsystem!$B$6,IF(AND(Punktsystem!$D$9&lt;&gt;"",'alle Spiele'!$H31-'alle Spiele'!$J31='alle Spiele'!BY31-'alle Spiele'!BZ31,'alle Spiele'!$H31&lt;&gt;'alle Spiele'!$J31),Punktsystem!$B$9,0)+IF(AND(Punktsystem!$D$11&lt;&gt;"",OR('alle Spiele'!$H31='alle Spiele'!BY31,'alle Spiele'!$J31='alle Spiele'!BZ31)),Punktsystem!$B$11,0)+IF(AND(Punktsystem!$D$10&lt;&gt;"",'alle Spiele'!$H31='alle Spiele'!$J31,'alle Spiele'!BY31='alle Spiele'!BZ31,ABS('alle Spiele'!$H31-'alle Spiele'!BY31)=1),Punktsystem!$B$10,0),0)</f>
        <v>0</v>
      </c>
      <c r="CA31" s="223">
        <f>IF(BY31=Punktsystem!$B$5,IF(AND(Punktsystem!$I$14&lt;&gt;"",'alle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B31" s="226">
        <f>IF(OR('alle Spiele'!CB31="",'alle Spiele'!CC31="",'alle Spiele'!$K31="x"),0,IF(AND('alle Spiele'!$H31='alle Spiele'!CB31,'alle Spiele'!$J31='alle Spiele'!CC31),Punktsystem!$B$5,IF(OR(AND('alle Spiele'!$H31-'alle Spiele'!$J31&lt;0,'alle Spiele'!CB31-'alle Spiele'!CC31&lt;0),AND('alle Spiele'!$H31-'alle Spiele'!$J31&gt;0,'alle Spiele'!CB31-'alle Spiele'!CC31&gt;0),AND('alle Spiele'!$H31-'alle Spiele'!$J31=0,'alle Spiele'!CB31-'alle Spiele'!CC31=0)),Punktsystem!$B$6,0)))</f>
        <v>0</v>
      </c>
      <c r="CC31" s="222">
        <f>IF(CB31=Punktsystem!$B$6,IF(AND(Punktsystem!$D$9&lt;&gt;"",'alle Spiele'!$H31-'alle Spiele'!$J31='alle Spiele'!CB31-'alle Spiele'!CC31,'alle Spiele'!$H31&lt;&gt;'alle Spiele'!$J31),Punktsystem!$B$9,0)+IF(AND(Punktsystem!$D$11&lt;&gt;"",OR('alle Spiele'!$H31='alle Spiele'!CB31,'alle Spiele'!$J31='alle Spiele'!CC31)),Punktsystem!$B$11,0)+IF(AND(Punktsystem!$D$10&lt;&gt;"",'alle Spiele'!$H31='alle Spiele'!$J31,'alle Spiele'!CB31='alle Spiele'!CC31,ABS('alle Spiele'!$H31-'alle Spiele'!CB31)=1),Punktsystem!$B$10,0),0)</f>
        <v>0</v>
      </c>
      <c r="CD31" s="223">
        <f>IF(CB31=Punktsystem!$B$5,IF(AND(Punktsystem!$I$14&lt;&gt;"",'alle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E31" s="226">
        <f>IF(OR('alle Spiele'!CE31="",'alle Spiele'!CF31="",'alle Spiele'!$K31="x"),0,IF(AND('alle Spiele'!$H31='alle Spiele'!CE31,'alle Spiele'!$J31='alle Spiele'!CF31),Punktsystem!$B$5,IF(OR(AND('alle Spiele'!$H31-'alle Spiele'!$J31&lt;0,'alle Spiele'!CE31-'alle Spiele'!CF31&lt;0),AND('alle Spiele'!$H31-'alle Spiele'!$J31&gt;0,'alle Spiele'!CE31-'alle Spiele'!CF31&gt;0),AND('alle Spiele'!$H31-'alle Spiele'!$J31=0,'alle Spiele'!CE31-'alle Spiele'!CF31=0)),Punktsystem!$B$6,0)))</f>
        <v>0</v>
      </c>
      <c r="CF31" s="222">
        <f>IF(CE31=Punktsystem!$B$6,IF(AND(Punktsystem!$D$9&lt;&gt;"",'alle Spiele'!$H31-'alle Spiele'!$J31='alle Spiele'!CE31-'alle Spiele'!CF31,'alle Spiele'!$H31&lt;&gt;'alle Spiele'!$J31),Punktsystem!$B$9,0)+IF(AND(Punktsystem!$D$11&lt;&gt;"",OR('alle Spiele'!$H31='alle Spiele'!CE31,'alle Spiele'!$J31='alle Spiele'!CF31)),Punktsystem!$B$11,0)+IF(AND(Punktsystem!$D$10&lt;&gt;"",'alle Spiele'!$H31='alle Spiele'!$J31,'alle Spiele'!CE31='alle Spiele'!CF31,ABS('alle Spiele'!$H31-'alle Spiele'!CE31)=1),Punktsystem!$B$10,0),0)</f>
        <v>0</v>
      </c>
      <c r="CG31" s="223">
        <f>IF(CE31=Punktsystem!$B$5,IF(AND(Punktsystem!$I$14&lt;&gt;"",'alle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H31" s="226">
        <f>IF(OR('alle Spiele'!CH31="",'alle Spiele'!CI31="",'alle Spiele'!$K31="x"),0,IF(AND('alle Spiele'!$H31='alle Spiele'!CH31,'alle Spiele'!$J31='alle Spiele'!CI31),Punktsystem!$B$5,IF(OR(AND('alle Spiele'!$H31-'alle Spiele'!$J31&lt;0,'alle Spiele'!CH31-'alle Spiele'!CI31&lt;0),AND('alle Spiele'!$H31-'alle Spiele'!$J31&gt;0,'alle Spiele'!CH31-'alle Spiele'!CI31&gt;0),AND('alle Spiele'!$H31-'alle Spiele'!$J31=0,'alle Spiele'!CH31-'alle Spiele'!CI31=0)),Punktsystem!$B$6,0)))</f>
        <v>0</v>
      </c>
      <c r="CI31" s="222">
        <f>IF(CH31=Punktsystem!$B$6,IF(AND(Punktsystem!$D$9&lt;&gt;"",'alle Spiele'!$H31-'alle Spiele'!$J31='alle Spiele'!CH31-'alle Spiele'!CI31,'alle Spiele'!$H31&lt;&gt;'alle Spiele'!$J31),Punktsystem!$B$9,0)+IF(AND(Punktsystem!$D$11&lt;&gt;"",OR('alle Spiele'!$H31='alle Spiele'!CH31,'alle Spiele'!$J31='alle Spiele'!CI31)),Punktsystem!$B$11,0)+IF(AND(Punktsystem!$D$10&lt;&gt;"",'alle Spiele'!$H31='alle Spiele'!$J31,'alle Spiele'!CH31='alle Spiele'!CI31,ABS('alle Spiele'!$H31-'alle Spiele'!CH31)=1),Punktsystem!$B$10,0),0)</f>
        <v>0</v>
      </c>
      <c r="CJ31" s="223">
        <f>IF(CH31=Punktsystem!$B$5,IF(AND(Punktsystem!$I$14&lt;&gt;"",'alle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K31" s="226">
        <f>IF(OR('alle Spiele'!CK31="",'alle Spiele'!CL31="",'alle Spiele'!$K31="x"),0,IF(AND('alle Spiele'!$H31='alle Spiele'!CK31,'alle Spiele'!$J31='alle Spiele'!CL31),Punktsystem!$B$5,IF(OR(AND('alle Spiele'!$H31-'alle Spiele'!$J31&lt;0,'alle Spiele'!CK31-'alle Spiele'!CL31&lt;0),AND('alle Spiele'!$H31-'alle Spiele'!$J31&gt;0,'alle Spiele'!CK31-'alle Spiele'!CL31&gt;0),AND('alle Spiele'!$H31-'alle Spiele'!$J31=0,'alle Spiele'!CK31-'alle Spiele'!CL31=0)),Punktsystem!$B$6,0)))</f>
        <v>0</v>
      </c>
      <c r="CL31" s="222">
        <f>IF(CK31=Punktsystem!$B$6,IF(AND(Punktsystem!$D$9&lt;&gt;"",'alle Spiele'!$H31-'alle Spiele'!$J31='alle Spiele'!CK31-'alle Spiele'!CL31,'alle Spiele'!$H31&lt;&gt;'alle Spiele'!$J31),Punktsystem!$B$9,0)+IF(AND(Punktsystem!$D$11&lt;&gt;"",OR('alle Spiele'!$H31='alle Spiele'!CK31,'alle Spiele'!$J31='alle Spiele'!CL31)),Punktsystem!$B$11,0)+IF(AND(Punktsystem!$D$10&lt;&gt;"",'alle Spiele'!$H31='alle Spiele'!$J31,'alle Spiele'!CK31='alle Spiele'!CL31,ABS('alle Spiele'!$H31-'alle Spiele'!CK31)=1),Punktsystem!$B$10,0),0)</f>
        <v>0</v>
      </c>
      <c r="CM31" s="223">
        <f>IF(CK31=Punktsystem!$B$5,IF(AND(Punktsystem!$I$14&lt;&gt;"",'alle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N31" s="226">
        <f>IF(OR('alle Spiele'!CN31="",'alle Spiele'!CO31="",'alle Spiele'!$K31="x"),0,IF(AND('alle Spiele'!$H31='alle Spiele'!CN31,'alle Spiele'!$J31='alle Spiele'!CO31),Punktsystem!$B$5,IF(OR(AND('alle Spiele'!$H31-'alle Spiele'!$J31&lt;0,'alle Spiele'!CN31-'alle Spiele'!CO31&lt;0),AND('alle Spiele'!$H31-'alle Spiele'!$J31&gt;0,'alle Spiele'!CN31-'alle Spiele'!CO31&gt;0),AND('alle Spiele'!$H31-'alle Spiele'!$J31=0,'alle Spiele'!CN31-'alle Spiele'!CO31=0)),Punktsystem!$B$6,0)))</f>
        <v>0</v>
      </c>
      <c r="CO31" s="222">
        <f>IF(CN31=Punktsystem!$B$6,IF(AND(Punktsystem!$D$9&lt;&gt;"",'alle Spiele'!$H31-'alle Spiele'!$J31='alle Spiele'!CN31-'alle Spiele'!CO31,'alle Spiele'!$H31&lt;&gt;'alle Spiele'!$J31),Punktsystem!$B$9,0)+IF(AND(Punktsystem!$D$11&lt;&gt;"",OR('alle Spiele'!$H31='alle Spiele'!CN31,'alle Spiele'!$J31='alle Spiele'!CO31)),Punktsystem!$B$11,0)+IF(AND(Punktsystem!$D$10&lt;&gt;"",'alle Spiele'!$H31='alle Spiele'!$J31,'alle Spiele'!CN31='alle Spiele'!CO31,ABS('alle Spiele'!$H31-'alle Spiele'!CN31)=1),Punktsystem!$B$10,0),0)</f>
        <v>0</v>
      </c>
      <c r="CP31" s="223">
        <f>IF(CN31=Punktsystem!$B$5,IF(AND(Punktsystem!$I$14&lt;&gt;"",'alle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Q31" s="226">
        <f>IF(OR('alle Spiele'!CQ31="",'alle Spiele'!CR31="",'alle Spiele'!$K31="x"),0,IF(AND('alle Spiele'!$H31='alle Spiele'!CQ31,'alle Spiele'!$J31='alle Spiele'!CR31),Punktsystem!$B$5,IF(OR(AND('alle Spiele'!$H31-'alle Spiele'!$J31&lt;0,'alle Spiele'!CQ31-'alle Spiele'!CR31&lt;0),AND('alle Spiele'!$H31-'alle Spiele'!$J31&gt;0,'alle Spiele'!CQ31-'alle Spiele'!CR31&gt;0),AND('alle Spiele'!$H31-'alle Spiele'!$J31=0,'alle Spiele'!CQ31-'alle Spiele'!CR31=0)),Punktsystem!$B$6,0)))</f>
        <v>0</v>
      </c>
      <c r="CR31" s="222">
        <f>IF(CQ31=Punktsystem!$B$6,IF(AND(Punktsystem!$D$9&lt;&gt;"",'alle Spiele'!$H31-'alle Spiele'!$J31='alle Spiele'!CQ31-'alle Spiele'!CR31,'alle Spiele'!$H31&lt;&gt;'alle Spiele'!$J31),Punktsystem!$B$9,0)+IF(AND(Punktsystem!$D$11&lt;&gt;"",OR('alle Spiele'!$H31='alle Spiele'!CQ31,'alle Spiele'!$J31='alle Spiele'!CR31)),Punktsystem!$B$11,0)+IF(AND(Punktsystem!$D$10&lt;&gt;"",'alle Spiele'!$H31='alle Spiele'!$J31,'alle Spiele'!CQ31='alle Spiele'!CR31,ABS('alle Spiele'!$H31-'alle Spiele'!CQ31)=1),Punktsystem!$B$10,0),0)</f>
        <v>0</v>
      </c>
      <c r="CS31" s="223">
        <f>IF(CQ31=Punktsystem!$B$5,IF(AND(Punktsystem!$I$14&lt;&gt;"",'alle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T31" s="226">
        <f>IF(OR('alle Spiele'!CT31="",'alle Spiele'!CU31="",'alle Spiele'!$K31="x"),0,IF(AND('alle Spiele'!$H31='alle Spiele'!CT31,'alle Spiele'!$J31='alle Spiele'!CU31),Punktsystem!$B$5,IF(OR(AND('alle Spiele'!$H31-'alle Spiele'!$J31&lt;0,'alle Spiele'!CT31-'alle Spiele'!CU31&lt;0),AND('alle Spiele'!$H31-'alle Spiele'!$J31&gt;0,'alle Spiele'!CT31-'alle Spiele'!CU31&gt;0),AND('alle Spiele'!$H31-'alle Spiele'!$J31=0,'alle Spiele'!CT31-'alle Spiele'!CU31=0)),Punktsystem!$B$6,0)))</f>
        <v>0</v>
      </c>
      <c r="CU31" s="222">
        <f>IF(CT31=Punktsystem!$B$6,IF(AND(Punktsystem!$D$9&lt;&gt;"",'alle Spiele'!$H31-'alle Spiele'!$J31='alle Spiele'!CT31-'alle Spiele'!CU31,'alle Spiele'!$H31&lt;&gt;'alle Spiele'!$J31),Punktsystem!$B$9,0)+IF(AND(Punktsystem!$D$11&lt;&gt;"",OR('alle Spiele'!$H31='alle Spiele'!CT31,'alle Spiele'!$J31='alle Spiele'!CU31)),Punktsystem!$B$11,0)+IF(AND(Punktsystem!$D$10&lt;&gt;"",'alle Spiele'!$H31='alle Spiele'!$J31,'alle Spiele'!CT31='alle Spiele'!CU31,ABS('alle Spiele'!$H31-'alle Spiele'!CT31)=1),Punktsystem!$B$10,0),0)</f>
        <v>0</v>
      </c>
      <c r="CV31" s="223">
        <f>IF(CT31=Punktsystem!$B$5,IF(AND(Punktsystem!$I$14&lt;&gt;"",'alle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W31" s="226">
        <f>IF(OR('alle Spiele'!CW31="",'alle Spiele'!CX31="",'alle Spiele'!$K31="x"),0,IF(AND('alle Spiele'!$H31='alle Spiele'!CW31,'alle Spiele'!$J31='alle Spiele'!CX31),Punktsystem!$B$5,IF(OR(AND('alle Spiele'!$H31-'alle Spiele'!$J31&lt;0,'alle Spiele'!CW31-'alle Spiele'!CX31&lt;0),AND('alle Spiele'!$H31-'alle Spiele'!$J31&gt;0,'alle Spiele'!CW31-'alle Spiele'!CX31&gt;0),AND('alle Spiele'!$H31-'alle Spiele'!$J31=0,'alle Spiele'!CW31-'alle Spiele'!CX31=0)),Punktsystem!$B$6,0)))</f>
        <v>0</v>
      </c>
      <c r="CX31" s="222">
        <f>IF(CW31=Punktsystem!$B$6,IF(AND(Punktsystem!$D$9&lt;&gt;"",'alle Spiele'!$H31-'alle Spiele'!$J31='alle Spiele'!CW31-'alle Spiele'!CX31,'alle Spiele'!$H31&lt;&gt;'alle Spiele'!$J31),Punktsystem!$B$9,0)+IF(AND(Punktsystem!$D$11&lt;&gt;"",OR('alle Spiele'!$H31='alle Spiele'!CW31,'alle Spiele'!$J31='alle Spiele'!CX31)),Punktsystem!$B$11,0)+IF(AND(Punktsystem!$D$10&lt;&gt;"",'alle Spiele'!$H31='alle Spiele'!$J31,'alle Spiele'!CW31='alle Spiele'!CX31,ABS('alle Spiele'!$H31-'alle Spiele'!CW31)=1),Punktsystem!$B$10,0),0)</f>
        <v>0</v>
      </c>
      <c r="CY31" s="223">
        <f>IF(CW31=Punktsystem!$B$5,IF(AND(Punktsystem!$I$14&lt;&gt;"",'alle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Z31" s="226">
        <f>IF(OR('alle Spiele'!CZ31="",'alle Spiele'!DA31="",'alle Spiele'!$K31="x"),0,IF(AND('alle Spiele'!$H31='alle Spiele'!CZ31,'alle Spiele'!$J31='alle Spiele'!DA31),Punktsystem!$B$5,IF(OR(AND('alle Spiele'!$H31-'alle Spiele'!$J31&lt;0,'alle Spiele'!CZ31-'alle Spiele'!DA31&lt;0),AND('alle Spiele'!$H31-'alle Spiele'!$J31&gt;0,'alle Spiele'!CZ31-'alle Spiele'!DA31&gt;0),AND('alle Spiele'!$H31-'alle Spiele'!$J31=0,'alle Spiele'!CZ31-'alle Spiele'!DA31=0)),Punktsystem!$B$6,0)))</f>
        <v>0</v>
      </c>
      <c r="DA31" s="222">
        <f>IF(CZ31=Punktsystem!$B$6,IF(AND(Punktsystem!$D$9&lt;&gt;"",'alle Spiele'!$H31-'alle Spiele'!$J31='alle Spiele'!CZ31-'alle Spiele'!DA31,'alle Spiele'!$H31&lt;&gt;'alle Spiele'!$J31),Punktsystem!$B$9,0)+IF(AND(Punktsystem!$D$11&lt;&gt;"",OR('alle Spiele'!$H31='alle Spiele'!CZ31,'alle Spiele'!$J31='alle Spiele'!DA31)),Punktsystem!$B$11,0)+IF(AND(Punktsystem!$D$10&lt;&gt;"",'alle Spiele'!$H31='alle Spiele'!$J31,'alle Spiele'!CZ31='alle Spiele'!DA31,ABS('alle Spiele'!$H31-'alle Spiele'!CZ31)=1),Punktsystem!$B$10,0),0)</f>
        <v>0</v>
      </c>
      <c r="DB31" s="223">
        <f>IF(CZ31=Punktsystem!$B$5,IF(AND(Punktsystem!$I$14&lt;&gt;"",'alle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C31" s="226">
        <f>IF(OR('alle Spiele'!DC31="",'alle Spiele'!DD31="",'alle Spiele'!$K31="x"),0,IF(AND('alle Spiele'!$H31='alle Spiele'!DC31,'alle Spiele'!$J31='alle Spiele'!DD31),Punktsystem!$B$5,IF(OR(AND('alle Spiele'!$H31-'alle Spiele'!$J31&lt;0,'alle Spiele'!DC31-'alle Spiele'!DD31&lt;0),AND('alle Spiele'!$H31-'alle Spiele'!$J31&gt;0,'alle Spiele'!DC31-'alle Spiele'!DD31&gt;0),AND('alle Spiele'!$H31-'alle Spiele'!$J31=0,'alle Spiele'!DC31-'alle Spiele'!DD31=0)),Punktsystem!$B$6,0)))</f>
        <v>0</v>
      </c>
      <c r="DD31" s="222">
        <f>IF(DC31=Punktsystem!$B$6,IF(AND(Punktsystem!$D$9&lt;&gt;"",'alle Spiele'!$H31-'alle Spiele'!$J31='alle Spiele'!DC31-'alle Spiele'!DD31,'alle Spiele'!$H31&lt;&gt;'alle Spiele'!$J31),Punktsystem!$B$9,0)+IF(AND(Punktsystem!$D$11&lt;&gt;"",OR('alle Spiele'!$H31='alle Spiele'!DC31,'alle Spiele'!$J31='alle Spiele'!DD31)),Punktsystem!$B$11,0)+IF(AND(Punktsystem!$D$10&lt;&gt;"",'alle Spiele'!$H31='alle Spiele'!$J31,'alle Spiele'!DC31='alle Spiele'!DD31,ABS('alle Spiele'!$H31-'alle Spiele'!DC31)=1),Punktsystem!$B$10,0),0)</f>
        <v>0</v>
      </c>
      <c r="DE31" s="223">
        <f>IF(DC31=Punktsystem!$B$5,IF(AND(Punktsystem!$I$14&lt;&gt;"",'alle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F31" s="226">
        <f>IF(OR('alle Spiele'!DF31="",'alle Spiele'!DG31="",'alle Spiele'!$K31="x"),0,IF(AND('alle Spiele'!$H31='alle Spiele'!DF31,'alle Spiele'!$J31='alle Spiele'!DG31),Punktsystem!$B$5,IF(OR(AND('alle Spiele'!$H31-'alle Spiele'!$J31&lt;0,'alle Spiele'!DF31-'alle Spiele'!DG31&lt;0),AND('alle Spiele'!$H31-'alle Spiele'!$J31&gt;0,'alle Spiele'!DF31-'alle Spiele'!DG31&gt;0),AND('alle Spiele'!$H31-'alle Spiele'!$J31=0,'alle Spiele'!DF31-'alle Spiele'!DG31=0)),Punktsystem!$B$6,0)))</f>
        <v>0</v>
      </c>
      <c r="DG31" s="222">
        <f>IF(DF31=Punktsystem!$B$6,IF(AND(Punktsystem!$D$9&lt;&gt;"",'alle Spiele'!$H31-'alle Spiele'!$J31='alle Spiele'!DF31-'alle Spiele'!DG31,'alle Spiele'!$H31&lt;&gt;'alle Spiele'!$J31),Punktsystem!$B$9,0)+IF(AND(Punktsystem!$D$11&lt;&gt;"",OR('alle Spiele'!$H31='alle Spiele'!DF31,'alle Spiele'!$J31='alle Spiele'!DG31)),Punktsystem!$B$11,0)+IF(AND(Punktsystem!$D$10&lt;&gt;"",'alle Spiele'!$H31='alle Spiele'!$J31,'alle Spiele'!DF31='alle Spiele'!DG31,ABS('alle Spiele'!$H31-'alle Spiele'!DF31)=1),Punktsystem!$B$10,0),0)</f>
        <v>0</v>
      </c>
      <c r="DH31" s="223">
        <f>IF(DF31=Punktsystem!$B$5,IF(AND(Punktsystem!$I$14&lt;&gt;"",'alle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I31" s="226">
        <f>IF(OR('alle Spiele'!DI31="",'alle Spiele'!DJ31="",'alle Spiele'!$K31="x"),0,IF(AND('alle Spiele'!$H31='alle Spiele'!DI31,'alle Spiele'!$J31='alle Spiele'!DJ31),Punktsystem!$B$5,IF(OR(AND('alle Spiele'!$H31-'alle Spiele'!$J31&lt;0,'alle Spiele'!DI31-'alle Spiele'!DJ31&lt;0),AND('alle Spiele'!$H31-'alle Spiele'!$J31&gt;0,'alle Spiele'!DI31-'alle Spiele'!DJ31&gt;0),AND('alle Spiele'!$H31-'alle Spiele'!$J31=0,'alle Spiele'!DI31-'alle Spiele'!DJ31=0)),Punktsystem!$B$6,0)))</f>
        <v>0</v>
      </c>
      <c r="DJ31" s="222">
        <f>IF(DI31=Punktsystem!$B$6,IF(AND(Punktsystem!$D$9&lt;&gt;"",'alle Spiele'!$H31-'alle Spiele'!$J31='alle Spiele'!DI31-'alle Spiele'!DJ31,'alle Spiele'!$H31&lt;&gt;'alle Spiele'!$J31),Punktsystem!$B$9,0)+IF(AND(Punktsystem!$D$11&lt;&gt;"",OR('alle Spiele'!$H31='alle Spiele'!DI31,'alle Spiele'!$J31='alle Spiele'!DJ31)),Punktsystem!$B$11,0)+IF(AND(Punktsystem!$D$10&lt;&gt;"",'alle Spiele'!$H31='alle Spiele'!$J31,'alle Spiele'!DI31='alle Spiele'!DJ31,ABS('alle Spiele'!$H31-'alle Spiele'!DI31)=1),Punktsystem!$B$10,0),0)</f>
        <v>0</v>
      </c>
      <c r="DK31" s="223">
        <f>IF(DI31=Punktsystem!$B$5,IF(AND(Punktsystem!$I$14&lt;&gt;"",'alle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L31" s="226">
        <f>IF(OR('alle Spiele'!DL31="",'alle Spiele'!DM31="",'alle Spiele'!$K31="x"),0,IF(AND('alle Spiele'!$H31='alle Spiele'!DL31,'alle Spiele'!$J31='alle Spiele'!DM31),Punktsystem!$B$5,IF(OR(AND('alle Spiele'!$H31-'alle Spiele'!$J31&lt;0,'alle Spiele'!DL31-'alle Spiele'!DM31&lt;0),AND('alle Spiele'!$H31-'alle Spiele'!$J31&gt;0,'alle Spiele'!DL31-'alle Spiele'!DM31&gt;0),AND('alle Spiele'!$H31-'alle Spiele'!$J31=0,'alle Spiele'!DL31-'alle Spiele'!DM31=0)),Punktsystem!$B$6,0)))</f>
        <v>0</v>
      </c>
      <c r="DM31" s="222">
        <f>IF(DL31=Punktsystem!$B$6,IF(AND(Punktsystem!$D$9&lt;&gt;"",'alle Spiele'!$H31-'alle Spiele'!$J31='alle Spiele'!DL31-'alle Spiele'!DM31,'alle Spiele'!$H31&lt;&gt;'alle Spiele'!$J31),Punktsystem!$B$9,0)+IF(AND(Punktsystem!$D$11&lt;&gt;"",OR('alle Spiele'!$H31='alle Spiele'!DL31,'alle Spiele'!$J31='alle Spiele'!DM31)),Punktsystem!$B$11,0)+IF(AND(Punktsystem!$D$10&lt;&gt;"",'alle Spiele'!$H31='alle Spiele'!$J31,'alle Spiele'!DL31='alle Spiele'!DM31,ABS('alle Spiele'!$H31-'alle Spiele'!DL31)=1),Punktsystem!$B$10,0),0)</f>
        <v>0</v>
      </c>
      <c r="DN31" s="223">
        <f>IF(DL31=Punktsystem!$B$5,IF(AND(Punktsystem!$I$14&lt;&gt;"",'alle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O31" s="226">
        <f>IF(OR('alle Spiele'!DO31="",'alle Spiele'!DP31="",'alle Spiele'!$K31="x"),0,IF(AND('alle Spiele'!$H31='alle Spiele'!DO31,'alle Spiele'!$J31='alle Spiele'!DP31),Punktsystem!$B$5,IF(OR(AND('alle Spiele'!$H31-'alle Spiele'!$J31&lt;0,'alle Spiele'!DO31-'alle Spiele'!DP31&lt;0),AND('alle Spiele'!$H31-'alle Spiele'!$J31&gt;0,'alle Spiele'!DO31-'alle Spiele'!DP31&gt;0),AND('alle Spiele'!$H31-'alle Spiele'!$J31=0,'alle Spiele'!DO31-'alle Spiele'!DP31=0)),Punktsystem!$B$6,0)))</f>
        <v>0</v>
      </c>
      <c r="DP31" s="222">
        <f>IF(DO31=Punktsystem!$B$6,IF(AND(Punktsystem!$D$9&lt;&gt;"",'alle Spiele'!$H31-'alle Spiele'!$J31='alle Spiele'!DO31-'alle Spiele'!DP31,'alle Spiele'!$H31&lt;&gt;'alle Spiele'!$J31),Punktsystem!$B$9,0)+IF(AND(Punktsystem!$D$11&lt;&gt;"",OR('alle Spiele'!$H31='alle Spiele'!DO31,'alle Spiele'!$J31='alle Spiele'!DP31)),Punktsystem!$B$11,0)+IF(AND(Punktsystem!$D$10&lt;&gt;"",'alle Spiele'!$H31='alle Spiele'!$J31,'alle Spiele'!DO31='alle Spiele'!DP31,ABS('alle Spiele'!$H31-'alle Spiele'!DO31)=1),Punktsystem!$B$10,0),0)</f>
        <v>0</v>
      </c>
      <c r="DQ31" s="223">
        <f>IF(DO31=Punktsystem!$B$5,IF(AND(Punktsystem!$I$14&lt;&gt;"",'alle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R31" s="226">
        <f>IF(OR('alle Spiele'!DR31="",'alle Spiele'!DS31="",'alle Spiele'!$K31="x"),0,IF(AND('alle Spiele'!$H31='alle Spiele'!DR31,'alle Spiele'!$J31='alle Spiele'!DS31),Punktsystem!$B$5,IF(OR(AND('alle Spiele'!$H31-'alle Spiele'!$J31&lt;0,'alle Spiele'!DR31-'alle Spiele'!DS31&lt;0),AND('alle Spiele'!$H31-'alle Spiele'!$J31&gt;0,'alle Spiele'!DR31-'alle Spiele'!DS31&gt;0),AND('alle Spiele'!$H31-'alle Spiele'!$J31=0,'alle Spiele'!DR31-'alle Spiele'!DS31=0)),Punktsystem!$B$6,0)))</f>
        <v>0</v>
      </c>
      <c r="DS31" s="222">
        <f>IF(DR31=Punktsystem!$B$6,IF(AND(Punktsystem!$D$9&lt;&gt;"",'alle Spiele'!$H31-'alle Spiele'!$J31='alle Spiele'!DR31-'alle Spiele'!DS31,'alle Spiele'!$H31&lt;&gt;'alle Spiele'!$J31),Punktsystem!$B$9,0)+IF(AND(Punktsystem!$D$11&lt;&gt;"",OR('alle Spiele'!$H31='alle Spiele'!DR31,'alle Spiele'!$J31='alle Spiele'!DS31)),Punktsystem!$B$11,0)+IF(AND(Punktsystem!$D$10&lt;&gt;"",'alle Spiele'!$H31='alle Spiele'!$J31,'alle Spiele'!DR31='alle Spiele'!DS31,ABS('alle Spiele'!$H31-'alle Spiele'!DR31)=1),Punktsystem!$B$10,0),0)</f>
        <v>0</v>
      </c>
      <c r="DT31" s="223">
        <f>IF(DR31=Punktsystem!$B$5,IF(AND(Punktsystem!$I$14&lt;&gt;"",'alle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U31" s="226">
        <f>IF(OR('alle Spiele'!DU31="",'alle Spiele'!DV31="",'alle Spiele'!$K31="x"),0,IF(AND('alle Spiele'!$H31='alle Spiele'!DU31,'alle Spiele'!$J31='alle Spiele'!DV31),Punktsystem!$B$5,IF(OR(AND('alle Spiele'!$H31-'alle Spiele'!$J31&lt;0,'alle Spiele'!DU31-'alle Spiele'!DV31&lt;0),AND('alle Spiele'!$H31-'alle Spiele'!$J31&gt;0,'alle Spiele'!DU31-'alle Spiele'!DV31&gt;0),AND('alle Spiele'!$H31-'alle Spiele'!$J31=0,'alle Spiele'!DU31-'alle Spiele'!DV31=0)),Punktsystem!$B$6,0)))</f>
        <v>0</v>
      </c>
      <c r="DV31" s="222">
        <f>IF(DU31=Punktsystem!$B$6,IF(AND(Punktsystem!$D$9&lt;&gt;"",'alle Spiele'!$H31-'alle Spiele'!$J31='alle Spiele'!DU31-'alle Spiele'!DV31,'alle Spiele'!$H31&lt;&gt;'alle Spiele'!$J31),Punktsystem!$B$9,0)+IF(AND(Punktsystem!$D$11&lt;&gt;"",OR('alle Spiele'!$H31='alle Spiele'!DU31,'alle Spiele'!$J31='alle Spiele'!DV31)),Punktsystem!$B$11,0)+IF(AND(Punktsystem!$D$10&lt;&gt;"",'alle Spiele'!$H31='alle Spiele'!$J31,'alle Spiele'!DU31='alle Spiele'!DV31,ABS('alle Spiele'!$H31-'alle Spiele'!DU31)=1),Punktsystem!$B$10,0),0)</f>
        <v>0</v>
      </c>
      <c r="DW31" s="223">
        <f>IF(DU31=Punktsystem!$B$5,IF(AND(Punktsystem!$I$14&lt;&gt;"",'alle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X31" s="226">
        <f>IF(OR('alle Spiele'!DX31="",'alle Spiele'!DY31="",'alle Spiele'!$K31="x"),0,IF(AND('alle Spiele'!$H31='alle Spiele'!DX31,'alle Spiele'!$J31='alle Spiele'!DY31),Punktsystem!$B$5,IF(OR(AND('alle Spiele'!$H31-'alle Spiele'!$J31&lt;0,'alle Spiele'!DX31-'alle Spiele'!DY31&lt;0),AND('alle Spiele'!$H31-'alle Spiele'!$J31&gt;0,'alle Spiele'!DX31-'alle Spiele'!DY31&gt;0),AND('alle Spiele'!$H31-'alle Spiele'!$J31=0,'alle Spiele'!DX31-'alle Spiele'!DY31=0)),Punktsystem!$B$6,0)))</f>
        <v>0</v>
      </c>
      <c r="DY31" s="222">
        <f>IF(DX31=Punktsystem!$B$6,IF(AND(Punktsystem!$D$9&lt;&gt;"",'alle Spiele'!$H31-'alle Spiele'!$J31='alle Spiele'!DX31-'alle Spiele'!DY31,'alle Spiele'!$H31&lt;&gt;'alle Spiele'!$J31),Punktsystem!$B$9,0)+IF(AND(Punktsystem!$D$11&lt;&gt;"",OR('alle Spiele'!$H31='alle Spiele'!DX31,'alle Spiele'!$J31='alle Spiele'!DY31)),Punktsystem!$B$11,0)+IF(AND(Punktsystem!$D$10&lt;&gt;"",'alle Spiele'!$H31='alle Spiele'!$J31,'alle Spiele'!DX31='alle Spiele'!DY31,ABS('alle Spiele'!$H31-'alle Spiele'!DX31)=1),Punktsystem!$B$10,0),0)</f>
        <v>0</v>
      </c>
      <c r="DZ31" s="223">
        <f>IF(DX31=Punktsystem!$B$5,IF(AND(Punktsystem!$I$14&lt;&gt;"",'alle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A31" s="226">
        <f>IF(OR('alle Spiele'!EA31="",'alle Spiele'!EB31="",'alle Spiele'!$K31="x"),0,IF(AND('alle Spiele'!$H31='alle Spiele'!EA31,'alle Spiele'!$J31='alle Spiele'!EB31),Punktsystem!$B$5,IF(OR(AND('alle Spiele'!$H31-'alle Spiele'!$J31&lt;0,'alle Spiele'!EA31-'alle Spiele'!EB31&lt;0),AND('alle Spiele'!$H31-'alle Spiele'!$J31&gt;0,'alle Spiele'!EA31-'alle Spiele'!EB31&gt;0),AND('alle Spiele'!$H31-'alle Spiele'!$J31=0,'alle Spiele'!EA31-'alle Spiele'!EB31=0)),Punktsystem!$B$6,0)))</f>
        <v>0</v>
      </c>
      <c r="EB31" s="222">
        <f>IF(EA31=Punktsystem!$B$6,IF(AND(Punktsystem!$D$9&lt;&gt;"",'alle Spiele'!$H31-'alle Spiele'!$J31='alle Spiele'!EA31-'alle Spiele'!EB31,'alle Spiele'!$H31&lt;&gt;'alle Spiele'!$J31),Punktsystem!$B$9,0)+IF(AND(Punktsystem!$D$11&lt;&gt;"",OR('alle Spiele'!$H31='alle Spiele'!EA31,'alle Spiele'!$J31='alle Spiele'!EB31)),Punktsystem!$B$11,0)+IF(AND(Punktsystem!$D$10&lt;&gt;"",'alle Spiele'!$H31='alle Spiele'!$J31,'alle Spiele'!EA31='alle Spiele'!EB31,ABS('alle Spiele'!$H31-'alle Spiele'!EA31)=1),Punktsystem!$B$10,0),0)</f>
        <v>0</v>
      </c>
      <c r="EC31" s="223">
        <f>IF(EA31=Punktsystem!$B$5,IF(AND(Punktsystem!$I$14&lt;&gt;"",'alle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D31" s="226">
        <f>IF(OR('alle Spiele'!ED31="",'alle Spiele'!EE31="",'alle Spiele'!$K31="x"),0,IF(AND('alle Spiele'!$H31='alle Spiele'!ED31,'alle Spiele'!$J31='alle Spiele'!EE31),Punktsystem!$B$5,IF(OR(AND('alle Spiele'!$H31-'alle Spiele'!$J31&lt;0,'alle Spiele'!ED31-'alle Spiele'!EE31&lt;0),AND('alle Spiele'!$H31-'alle Spiele'!$J31&gt;0,'alle Spiele'!ED31-'alle Spiele'!EE31&gt;0),AND('alle Spiele'!$H31-'alle Spiele'!$J31=0,'alle Spiele'!ED31-'alle Spiele'!EE31=0)),Punktsystem!$B$6,0)))</f>
        <v>0</v>
      </c>
      <c r="EE31" s="222">
        <f>IF(ED31=Punktsystem!$B$6,IF(AND(Punktsystem!$D$9&lt;&gt;"",'alle Spiele'!$H31-'alle Spiele'!$J31='alle Spiele'!ED31-'alle Spiele'!EE31,'alle Spiele'!$H31&lt;&gt;'alle Spiele'!$J31),Punktsystem!$B$9,0)+IF(AND(Punktsystem!$D$11&lt;&gt;"",OR('alle Spiele'!$H31='alle Spiele'!ED31,'alle Spiele'!$J31='alle Spiele'!EE31)),Punktsystem!$B$11,0)+IF(AND(Punktsystem!$D$10&lt;&gt;"",'alle Spiele'!$H31='alle Spiele'!$J31,'alle Spiele'!ED31='alle Spiele'!EE31,ABS('alle Spiele'!$H31-'alle Spiele'!ED31)=1),Punktsystem!$B$10,0),0)</f>
        <v>0</v>
      </c>
      <c r="EF31" s="223">
        <f>IF(ED31=Punktsystem!$B$5,IF(AND(Punktsystem!$I$14&lt;&gt;"",'alle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G31" s="226">
        <f>IF(OR('alle Spiele'!EG31="",'alle Spiele'!EH31="",'alle Spiele'!$K31="x"),0,IF(AND('alle Spiele'!$H31='alle Spiele'!EG31,'alle Spiele'!$J31='alle Spiele'!EH31),Punktsystem!$B$5,IF(OR(AND('alle Spiele'!$H31-'alle Spiele'!$J31&lt;0,'alle Spiele'!EG31-'alle Spiele'!EH31&lt;0),AND('alle Spiele'!$H31-'alle Spiele'!$J31&gt;0,'alle Spiele'!EG31-'alle Spiele'!EH31&gt;0),AND('alle Spiele'!$H31-'alle Spiele'!$J31=0,'alle Spiele'!EG31-'alle Spiele'!EH31=0)),Punktsystem!$B$6,0)))</f>
        <v>0</v>
      </c>
      <c r="EH31" s="222">
        <f>IF(EG31=Punktsystem!$B$6,IF(AND(Punktsystem!$D$9&lt;&gt;"",'alle Spiele'!$H31-'alle Spiele'!$J31='alle Spiele'!EG31-'alle Spiele'!EH31,'alle Spiele'!$H31&lt;&gt;'alle Spiele'!$J31),Punktsystem!$B$9,0)+IF(AND(Punktsystem!$D$11&lt;&gt;"",OR('alle Spiele'!$H31='alle Spiele'!EG31,'alle Spiele'!$J31='alle Spiele'!EH31)),Punktsystem!$B$11,0)+IF(AND(Punktsystem!$D$10&lt;&gt;"",'alle Spiele'!$H31='alle Spiele'!$J31,'alle Spiele'!EG31='alle Spiele'!EH31,ABS('alle Spiele'!$H31-'alle Spiele'!EG31)=1),Punktsystem!$B$10,0),0)</f>
        <v>0</v>
      </c>
      <c r="EI31" s="223">
        <f>IF(EG31=Punktsystem!$B$5,IF(AND(Punktsystem!$I$14&lt;&gt;"",'alle Spiele'!$H31+'alle Spiele'!$J31&gt;Punktsystem!$D$14),('alle Spiele'!$H31+'alle Spiele'!$J31-Punktsystem!$D$14)*Punktsystem!$F$14,0)+IF(AND(Punktsystem!$I$15&lt;&gt;"",ABS('alle Spiele'!$H31-'alle Spiele'!$J31)&gt;Punktsystem!$D$15),(ABS('alle Spiele'!$H31-'alle Spiele'!$J31)-Punktsystem!$D$15)*Punktsystem!$F$15,0),0)</f>
        <v>0</v>
      </c>
    </row>
    <row r="32" spans="1:139">
      <c r="A32"/>
      <c r="B32"/>
      <c r="C32"/>
      <c r="D32"/>
      <c r="E32"/>
      <c r="F32"/>
      <c r="G32"/>
      <c r="H32"/>
      <c r="J32"/>
      <c r="K32"/>
      <c r="L32"/>
      <c r="M32"/>
      <c r="N32"/>
      <c r="O32"/>
      <c r="P32"/>
      <c r="Q32"/>
      <c r="T32" s="226">
        <f>IF(OR('alle Spiele'!T32="",'alle Spiele'!U32="",'alle Spiele'!$K32="x"),0,IF(AND('alle Spiele'!$H32='alle Spiele'!T32,'alle Spiele'!$J32='alle Spiele'!U32),Punktsystem!$B$5,IF(OR(AND('alle Spiele'!$H32-'alle Spiele'!$J32&lt;0,'alle Spiele'!T32-'alle Spiele'!U32&lt;0),AND('alle Spiele'!$H32-'alle Spiele'!$J32&gt;0,'alle Spiele'!T32-'alle Spiele'!U32&gt;0),AND('alle Spiele'!$H32-'alle Spiele'!$J32=0,'alle Spiele'!T32-'alle Spiele'!U32=0)),Punktsystem!$B$6,0)))</f>
        <v>3</v>
      </c>
      <c r="U32" s="222">
        <f>IF(T32=Punktsystem!$B$6,IF(AND(Punktsystem!$D$9&lt;&gt;"",'alle Spiele'!$H32-'alle Spiele'!$J32='alle Spiele'!T32-'alle Spiele'!U32,'alle Spiele'!$H32&lt;&gt;'alle Spiele'!$J32),Punktsystem!$B$9,0)+IF(AND(Punktsystem!$D$11&lt;&gt;"",OR('alle Spiele'!$H32='alle Spiele'!T32,'alle Spiele'!$J32='alle Spiele'!U32)),Punktsystem!$B$11,0)+IF(AND(Punktsystem!$D$10&lt;&gt;"",'alle Spiele'!$H32='alle Spiele'!$J32,'alle Spiele'!T32='alle Spiele'!U32,ABS('alle Spiele'!$H32-'alle Spiele'!T32)=1),Punktsystem!$B$10,0),0)</f>
        <v>0</v>
      </c>
      <c r="V32" s="223">
        <f>IF(T32=Punktsystem!$B$5,IF(AND(Punktsystem!$I$14&lt;&gt;"",'alle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W32" s="226">
        <f>IF(OR('alle Spiele'!W32="",'alle Spiele'!X32="",'alle Spiele'!$K32="x"),0,IF(AND('alle Spiele'!$H32='alle Spiele'!W32,'alle Spiele'!$J32='alle Spiele'!X32),Punktsystem!$B$5,IF(OR(AND('alle Spiele'!$H32-'alle Spiele'!$J32&lt;0,'alle Spiele'!W32-'alle Spiele'!X32&lt;0),AND('alle Spiele'!$H32-'alle Spiele'!$J32&gt;0,'alle Spiele'!W32-'alle Spiele'!X32&gt;0),AND('alle Spiele'!$H32-'alle Spiele'!$J32=0,'alle Spiele'!W32-'alle Spiele'!X32=0)),Punktsystem!$B$6,0)))</f>
        <v>0</v>
      </c>
      <c r="X32" s="222">
        <f>IF(W32=Punktsystem!$B$6,IF(AND(Punktsystem!$D$9&lt;&gt;"",'alle Spiele'!$H32-'alle Spiele'!$J32='alle Spiele'!W32-'alle Spiele'!X32,'alle Spiele'!$H32&lt;&gt;'alle Spiele'!$J32),Punktsystem!$B$9,0)+IF(AND(Punktsystem!$D$11&lt;&gt;"",OR('alle Spiele'!$H32='alle Spiele'!W32,'alle Spiele'!$J32='alle Spiele'!X32)),Punktsystem!$B$11,0)+IF(AND(Punktsystem!$D$10&lt;&gt;"",'alle Spiele'!$H32='alle Spiele'!$J32,'alle Spiele'!W32='alle Spiele'!X32,ABS('alle Spiele'!$H32-'alle Spiele'!W32)=1),Punktsystem!$B$10,0),0)</f>
        <v>0</v>
      </c>
      <c r="Y32" s="223">
        <f>IF(W32=Punktsystem!$B$5,IF(AND(Punktsystem!$I$14&lt;&gt;"",'alle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Z32" s="226">
        <f>IF(OR('alle Spiele'!Z32="",'alle Spiele'!AA32="",'alle Spiele'!$K32="x"),0,IF(AND('alle Spiele'!$H32='alle Spiele'!Z32,'alle Spiele'!$J32='alle Spiele'!AA32),Punktsystem!$B$5,IF(OR(AND('alle Spiele'!$H32-'alle Spiele'!$J32&lt;0,'alle Spiele'!Z32-'alle Spiele'!AA32&lt;0),AND('alle Spiele'!$H32-'alle Spiele'!$J32&gt;0,'alle Spiele'!Z32-'alle Spiele'!AA32&gt;0),AND('alle Spiele'!$H32-'alle Spiele'!$J32=0,'alle Spiele'!Z32-'alle Spiele'!AA32=0)),Punktsystem!$B$6,0)))</f>
        <v>0</v>
      </c>
      <c r="AA32" s="222">
        <f>IF(Z32=Punktsystem!$B$6,IF(AND(Punktsystem!$D$9&lt;&gt;"",'alle Spiele'!$H32-'alle Spiele'!$J32='alle Spiele'!Z32-'alle Spiele'!AA32,'alle Spiele'!$H32&lt;&gt;'alle Spiele'!$J32),Punktsystem!$B$9,0)+IF(AND(Punktsystem!$D$11&lt;&gt;"",OR('alle Spiele'!$H32='alle Spiele'!Z32,'alle Spiele'!$J32='alle Spiele'!AA32)),Punktsystem!$B$11,0)+IF(AND(Punktsystem!$D$10&lt;&gt;"",'alle Spiele'!$H32='alle Spiele'!$J32,'alle Spiele'!Z32='alle Spiele'!AA32,ABS('alle Spiele'!$H32-'alle Spiele'!Z32)=1),Punktsystem!$B$10,0),0)</f>
        <v>0</v>
      </c>
      <c r="AB32" s="223">
        <f>IF(Z32=Punktsystem!$B$5,IF(AND(Punktsystem!$I$14&lt;&gt;"",'alle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C32" s="226">
        <f>IF(OR('alle Spiele'!AC32="",'alle Spiele'!AD32="",'alle Spiele'!$K32="x"),0,IF(AND('alle Spiele'!$H32='alle Spiele'!AC32,'alle Spiele'!$J32='alle Spiele'!AD32),Punktsystem!$B$5,IF(OR(AND('alle Spiele'!$H32-'alle Spiele'!$J32&lt;0,'alle Spiele'!AC32-'alle Spiele'!AD32&lt;0),AND('alle Spiele'!$H32-'alle Spiele'!$J32&gt;0,'alle Spiele'!AC32-'alle Spiele'!AD32&gt;0),AND('alle Spiele'!$H32-'alle Spiele'!$J32=0,'alle Spiele'!AC32-'alle Spiele'!AD32=0)),Punktsystem!$B$6,0)))</f>
        <v>0</v>
      </c>
      <c r="AD32" s="222">
        <f>IF(AC32=Punktsystem!$B$6,IF(AND(Punktsystem!$D$9&lt;&gt;"",'alle Spiele'!$H32-'alle Spiele'!$J32='alle Spiele'!AC32-'alle Spiele'!AD32,'alle Spiele'!$H32&lt;&gt;'alle Spiele'!$J32),Punktsystem!$B$9,0)+IF(AND(Punktsystem!$D$11&lt;&gt;"",OR('alle Spiele'!$H32='alle Spiele'!AC32,'alle Spiele'!$J32='alle Spiele'!AD32)),Punktsystem!$B$11,0)+IF(AND(Punktsystem!$D$10&lt;&gt;"",'alle Spiele'!$H32='alle Spiele'!$J32,'alle Spiele'!AC32='alle Spiele'!AD32,ABS('alle Spiele'!$H32-'alle Spiele'!AC32)=1),Punktsystem!$B$10,0),0)</f>
        <v>0</v>
      </c>
      <c r="AE32" s="223">
        <f>IF(AC32=Punktsystem!$B$5,IF(AND(Punktsystem!$I$14&lt;&gt;"",'alle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F32" s="226">
        <f>IF(OR('alle Spiele'!AF32="",'alle Spiele'!AG32="",'alle Spiele'!$K32="x"),0,IF(AND('alle Spiele'!$H32='alle Spiele'!AF32,'alle Spiele'!$J32='alle Spiele'!AG32),Punktsystem!$B$5,IF(OR(AND('alle Spiele'!$H32-'alle Spiele'!$J32&lt;0,'alle Spiele'!AF32-'alle Spiele'!AG32&lt;0),AND('alle Spiele'!$H32-'alle Spiele'!$J32&gt;0,'alle Spiele'!AF32-'alle Spiele'!AG32&gt;0),AND('alle Spiele'!$H32-'alle Spiele'!$J32=0,'alle Spiele'!AF32-'alle Spiele'!AG32=0)),Punktsystem!$B$6,0)))</f>
        <v>0</v>
      </c>
      <c r="AG32" s="222">
        <f>IF(AF32=Punktsystem!$B$6,IF(AND(Punktsystem!$D$9&lt;&gt;"",'alle Spiele'!$H32-'alle Spiele'!$J32='alle Spiele'!AF32-'alle Spiele'!AG32,'alle Spiele'!$H32&lt;&gt;'alle Spiele'!$J32),Punktsystem!$B$9,0)+IF(AND(Punktsystem!$D$11&lt;&gt;"",OR('alle Spiele'!$H32='alle Spiele'!AF32,'alle Spiele'!$J32='alle Spiele'!AG32)),Punktsystem!$B$11,0)+IF(AND(Punktsystem!$D$10&lt;&gt;"",'alle Spiele'!$H32='alle Spiele'!$J32,'alle Spiele'!AF32='alle Spiele'!AG32,ABS('alle Spiele'!$H32-'alle Spiele'!AF32)=1),Punktsystem!$B$10,0),0)</f>
        <v>0</v>
      </c>
      <c r="AH32" s="223">
        <f>IF(AF32=Punktsystem!$B$5,IF(AND(Punktsystem!$I$14&lt;&gt;"",'alle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I32" s="226">
        <f>IF(OR('alle Spiele'!AI32="",'alle Spiele'!AJ32="",'alle Spiele'!$K32="x"),0,IF(AND('alle Spiele'!$H32='alle Spiele'!AI32,'alle Spiele'!$J32='alle Spiele'!AJ32),Punktsystem!$B$5,IF(OR(AND('alle Spiele'!$H32-'alle Spiele'!$J32&lt;0,'alle Spiele'!AI32-'alle Spiele'!AJ32&lt;0),AND('alle Spiele'!$H32-'alle Spiele'!$J32&gt;0,'alle Spiele'!AI32-'alle Spiele'!AJ32&gt;0),AND('alle Spiele'!$H32-'alle Spiele'!$J32=0,'alle Spiele'!AI32-'alle Spiele'!AJ32=0)),Punktsystem!$B$6,0)))</f>
        <v>0</v>
      </c>
      <c r="AJ32" s="222">
        <f>IF(AI32=Punktsystem!$B$6,IF(AND(Punktsystem!$D$9&lt;&gt;"",'alle Spiele'!$H32-'alle Spiele'!$J32='alle Spiele'!AI32-'alle Spiele'!AJ32,'alle Spiele'!$H32&lt;&gt;'alle Spiele'!$J32),Punktsystem!$B$9,0)+IF(AND(Punktsystem!$D$11&lt;&gt;"",OR('alle Spiele'!$H32='alle Spiele'!AI32,'alle Spiele'!$J32='alle Spiele'!AJ32)),Punktsystem!$B$11,0)+IF(AND(Punktsystem!$D$10&lt;&gt;"",'alle Spiele'!$H32='alle Spiele'!$J32,'alle Spiele'!AI32='alle Spiele'!AJ32,ABS('alle Spiele'!$H32-'alle Spiele'!AI32)=1),Punktsystem!$B$10,0),0)</f>
        <v>0</v>
      </c>
      <c r="AK32" s="223">
        <f>IF(AI32=Punktsystem!$B$5,IF(AND(Punktsystem!$I$14&lt;&gt;"",'alle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L32" s="226">
        <f>IF(OR('alle Spiele'!AL32="",'alle Spiele'!AM32="",'alle Spiele'!$K32="x"),0,IF(AND('alle Spiele'!$H32='alle Spiele'!AL32,'alle Spiele'!$J32='alle Spiele'!AM32),Punktsystem!$B$5,IF(OR(AND('alle Spiele'!$H32-'alle Spiele'!$J32&lt;0,'alle Spiele'!AL32-'alle Spiele'!AM32&lt;0),AND('alle Spiele'!$H32-'alle Spiele'!$J32&gt;0,'alle Spiele'!AL32-'alle Spiele'!AM32&gt;0),AND('alle Spiele'!$H32-'alle Spiele'!$J32=0,'alle Spiele'!AL32-'alle Spiele'!AM32=0)),Punktsystem!$B$6,0)))</f>
        <v>0</v>
      </c>
      <c r="AM32" s="222">
        <f>IF(AL32=Punktsystem!$B$6,IF(AND(Punktsystem!$D$9&lt;&gt;"",'alle Spiele'!$H32-'alle Spiele'!$J32='alle Spiele'!AL32-'alle Spiele'!AM32,'alle Spiele'!$H32&lt;&gt;'alle Spiele'!$J32),Punktsystem!$B$9,0)+IF(AND(Punktsystem!$D$11&lt;&gt;"",OR('alle Spiele'!$H32='alle Spiele'!AL32,'alle Spiele'!$J32='alle Spiele'!AM32)),Punktsystem!$B$11,0)+IF(AND(Punktsystem!$D$10&lt;&gt;"",'alle Spiele'!$H32='alle Spiele'!$J32,'alle Spiele'!AL32='alle Spiele'!AM32,ABS('alle Spiele'!$H32-'alle Spiele'!AL32)=1),Punktsystem!$B$10,0),0)</f>
        <v>0</v>
      </c>
      <c r="AN32" s="223">
        <f>IF(AL32=Punktsystem!$B$5,IF(AND(Punktsystem!$I$14&lt;&gt;"",'alle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O32" s="226">
        <f>IF(OR('alle Spiele'!AO32="",'alle Spiele'!AP32="",'alle Spiele'!$K32="x"),0,IF(AND('alle Spiele'!$H32='alle Spiele'!AO32,'alle Spiele'!$J32='alle Spiele'!AP32),Punktsystem!$B$5,IF(OR(AND('alle Spiele'!$H32-'alle Spiele'!$J32&lt;0,'alle Spiele'!AO32-'alle Spiele'!AP32&lt;0),AND('alle Spiele'!$H32-'alle Spiele'!$J32&gt;0,'alle Spiele'!AO32-'alle Spiele'!AP32&gt;0),AND('alle Spiele'!$H32-'alle Spiele'!$J32=0,'alle Spiele'!AO32-'alle Spiele'!AP32=0)),Punktsystem!$B$6,0)))</f>
        <v>0</v>
      </c>
      <c r="AP32" s="222">
        <f>IF(AO32=Punktsystem!$B$6,IF(AND(Punktsystem!$D$9&lt;&gt;"",'alle Spiele'!$H32-'alle Spiele'!$J32='alle Spiele'!AO32-'alle Spiele'!AP32,'alle Spiele'!$H32&lt;&gt;'alle Spiele'!$J32),Punktsystem!$B$9,0)+IF(AND(Punktsystem!$D$11&lt;&gt;"",OR('alle Spiele'!$H32='alle Spiele'!AO32,'alle Spiele'!$J32='alle Spiele'!AP32)),Punktsystem!$B$11,0)+IF(AND(Punktsystem!$D$10&lt;&gt;"",'alle Spiele'!$H32='alle Spiele'!$J32,'alle Spiele'!AO32='alle Spiele'!AP32,ABS('alle Spiele'!$H32-'alle Spiele'!AO32)=1),Punktsystem!$B$10,0),0)</f>
        <v>0</v>
      </c>
      <c r="AQ32" s="223">
        <f>IF(AO32=Punktsystem!$B$5,IF(AND(Punktsystem!$I$14&lt;&gt;"",'alle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R32" s="226">
        <f>IF(OR('alle Spiele'!AR32="",'alle Spiele'!AS32="",'alle Spiele'!$K32="x"),0,IF(AND('alle Spiele'!$H32='alle Spiele'!AR32,'alle Spiele'!$J32='alle Spiele'!AS32),Punktsystem!$B$5,IF(OR(AND('alle Spiele'!$H32-'alle Spiele'!$J32&lt;0,'alle Spiele'!AR32-'alle Spiele'!AS32&lt;0),AND('alle Spiele'!$H32-'alle Spiele'!$J32&gt;0,'alle Spiele'!AR32-'alle Spiele'!AS32&gt;0),AND('alle Spiele'!$H32-'alle Spiele'!$J32=0,'alle Spiele'!AR32-'alle Spiele'!AS32=0)),Punktsystem!$B$6,0)))</f>
        <v>0</v>
      </c>
      <c r="AS32" s="222">
        <f>IF(AR32=Punktsystem!$B$6,IF(AND(Punktsystem!$D$9&lt;&gt;"",'alle Spiele'!$H32-'alle Spiele'!$J32='alle Spiele'!AR32-'alle Spiele'!AS32,'alle Spiele'!$H32&lt;&gt;'alle Spiele'!$J32),Punktsystem!$B$9,0)+IF(AND(Punktsystem!$D$11&lt;&gt;"",OR('alle Spiele'!$H32='alle Spiele'!AR32,'alle Spiele'!$J32='alle Spiele'!AS32)),Punktsystem!$B$11,0)+IF(AND(Punktsystem!$D$10&lt;&gt;"",'alle Spiele'!$H32='alle Spiele'!$J32,'alle Spiele'!AR32='alle Spiele'!AS32,ABS('alle Spiele'!$H32-'alle Spiele'!AR32)=1),Punktsystem!$B$10,0),0)</f>
        <v>0</v>
      </c>
      <c r="AT32" s="223">
        <f>IF(AR32=Punktsystem!$B$5,IF(AND(Punktsystem!$I$14&lt;&gt;"",'alle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U32" s="226">
        <f>IF(OR('alle Spiele'!AU32="",'alle Spiele'!AV32="",'alle Spiele'!$K32="x"),0,IF(AND('alle Spiele'!$H32='alle Spiele'!AU32,'alle Spiele'!$J32='alle Spiele'!AV32),Punktsystem!$B$5,IF(OR(AND('alle Spiele'!$H32-'alle Spiele'!$J32&lt;0,'alle Spiele'!AU32-'alle Spiele'!AV32&lt;0),AND('alle Spiele'!$H32-'alle Spiele'!$J32&gt;0,'alle Spiele'!AU32-'alle Spiele'!AV32&gt;0),AND('alle Spiele'!$H32-'alle Spiele'!$J32=0,'alle Spiele'!AU32-'alle Spiele'!AV32=0)),Punktsystem!$B$6,0)))</f>
        <v>0</v>
      </c>
      <c r="AV32" s="222">
        <f>IF(AU32=Punktsystem!$B$6,IF(AND(Punktsystem!$D$9&lt;&gt;"",'alle Spiele'!$H32-'alle Spiele'!$J32='alle Spiele'!AU32-'alle Spiele'!AV32,'alle Spiele'!$H32&lt;&gt;'alle Spiele'!$J32),Punktsystem!$B$9,0)+IF(AND(Punktsystem!$D$11&lt;&gt;"",OR('alle Spiele'!$H32='alle Spiele'!AU32,'alle Spiele'!$J32='alle Spiele'!AV32)),Punktsystem!$B$11,0)+IF(AND(Punktsystem!$D$10&lt;&gt;"",'alle Spiele'!$H32='alle Spiele'!$J32,'alle Spiele'!AU32='alle Spiele'!AV32,ABS('alle Spiele'!$H32-'alle Spiele'!AU32)=1),Punktsystem!$B$10,0),0)</f>
        <v>0</v>
      </c>
      <c r="AW32" s="223">
        <f>IF(AU32=Punktsystem!$B$5,IF(AND(Punktsystem!$I$14&lt;&gt;"",'alle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X32" s="226">
        <f>IF(OR('alle Spiele'!AX32="",'alle Spiele'!AY32="",'alle Spiele'!$K32="x"),0,IF(AND('alle Spiele'!$H32='alle Spiele'!AX32,'alle Spiele'!$J32='alle Spiele'!AY32),Punktsystem!$B$5,IF(OR(AND('alle Spiele'!$H32-'alle Spiele'!$J32&lt;0,'alle Spiele'!AX32-'alle Spiele'!AY32&lt;0),AND('alle Spiele'!$H32-'alle Spiele'!$J32&gt;0,'alle Spiele'!AX32-'alle Spiele'!AY32&gt;0),AND('alle Spiele'!$H32-'alle Spiele'!$J32=0,'alle Spiele'!AX32-'alle Spiele'!AY32=0)),Punktsystem!$B$6,0)))</f>
        <v>0</v>
      </c>
      <c r="AY32" s="222">
        <f>IF(AX32=Punktsystem!$B$6,IF(AND(Punktsystem!$D$9&lt;&gt;"",'alle Spiele'!$H32-'alle Spiele'!$J32='alle Spiele'!AX32-'alle Spiele'!AY32,'alle Spiele'!$H32&lt;&gt;'alle Spiele'!$J32),Punktsystem!$B$9,0)+IF(AND(Punktsystem!$D$11&lt;&gt;"",OR('alle Spiele'!$H32='alle Spiele'!AX32,'alle Spiele'!$J32='alle Spiele'!AY32)),Punktsystem!$B$11,0)+IF(AND(Punktsystem!$D$10&lt;&gt;"",'alle Spiele'!$H32='alle Spiele'!$J32,'alle Spiele'!AX32='alle Spiele'!AY32,ABS('alle Spiele'!$H32-'alle Spiele'!AX32)=1),Punktsystem!$B$10,0),0)</f>
        <v>0</v>
      </c>
      <c r="AZ32" s="223">
        <f>IF(AX32=Punktsystem!$B$5,IF(AND(Punktsystem!$I$14&lt;&gt;"",'alle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A32" s="226">
        <f>IF(OR('alle Spiele'!BA32="",'alle Spiele'!BB32="",'alle Spiele'!$K32="x"),0,IF(AND('alle Spiele'!$H32='alle Spiele'!BA32,'alle Spiele'!$J32='alle Spiele'!BB32),Punktsystem!$B$5,IF(OR(AND('alle Spiele'!$H32-'alle Spiele'!$J32&lt;0,'alle Spiele'!BA32-'alle Spiele'!BB32&lt;0),AND('alle Spiele'!$H32-'alle Spiele'!$J32&gt;0,'alle Spiele'!BA32-'alle Spiele'!BB32&gt;0),AND('alle Spiele'!$H32-'alle Spiele'!$J32=0,'alle Spiele'!BA32-'alle Spiele'!BB32=0)),Punktsystem!$B$6,0)))</f>
        <v>0</v>
      </c>
      <c r="BB32" s="222">
        <f>IF(BA32=Punktsystem!$B$6,IF(AND(Punktsystem!$D$9&lt;&gt;"",'alle Spiele'!$H32-'alle Spiele'!$J32='alle Spiele'!BA32-'alle Spiele'!BB32,'alle Spiele'!$H32&lt;&gt;'alle Spiele'!$J32),Punktsystem!$B$9,0)+IF(AND(Punktsystem!$D$11&lt;&gt;"",OR('alle Spiele'!$H32='alle Spiele'!BA32,'alle Spiele'!$J32='alle Spiele'!BB32)),Punktsystem!$B$11,0)+IF(AND(Punktsystem!$D$10&lt;&gt;"",'alle Spiele'!$H32='alle Spiele'!$J32,'alle Spiele'!BA32='alle Spiele'!BB32,ABS('alle Spiele'!$H32-'alle Spiele'!BA32)=1),Punktsystem!$B$10,0),0)</f>
        <v>0</v>
      </c>
      <c r="BC32" s="223">
        <f>IF(BA32=Punktsystem!$B$5,IF(AND(Punktsystem!$I$14&lt;&gt;"",'alle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D32" s="226">
        <f>IF(OR('alle Spiele'!BD32="",'alle Spiele'!BE32="",'alle Spiele'!$K32="x"),0,IF(AND('alle Spiele'!$H32='alle Spiele'!BD32,'alle Spiele'!$J32='alle Spiele'!BE32),Punktsystem!$B$5,IF(OR(AND('alle Spiele'!$H32-'alle Spiele'!$J32&lt;0,'alle Spiele'!BD32-'alle Spiele'!BE32&lt;0),AND('alle Spiele'!$H32-'alle Spiele'!$J32&gt;0,'alle Spiele'!BD32-'alle Spiele'!BE32&gt;0),AND('alle Spiele'!$H32-'alle Spiele'!$J32=0,'alle Spiele'!BD32-'alle Spiele'!BE32=0)),Punktsystem!$B$6,0)))</f>
        <v>0</v>
      </c>
      <c r="BE32" s="222">
        <f>IF(BD32=Punktsystem!$B$6,IF(AND(Punktsystem!$D$9&lt;&gt;"",'alle Spiele'!$H32-'alle Spiele'!$J32='alle Spiele'!BD32-'alle Spiele'!BE32,'alle Spiele'!$H32&lt;&gt;'alle Spiele'!$J32),Punktsystem!$B$9,0)+IF(AND(Punktsystem!$D$11&lt;&gt;"",OR('alle Spiele'!$H32='alle Spiele'!BD32,'alle Spiele'!$J32='alle Spiele'!BE32)),Punktsystem!$B$11,0)+IF(AND(Punktsystem!$D$10&lt;&gt;"",'alle Spiele'!$H32='alle Spiele'!$J32,'alle Spiele'!BD32='alle Spiele'!BE32,ABS('alle Spiele'!$H32-'alle Spiele'!BD32)=1),Punktsystem!$B$10,0),0)</f>
        <v>0</v>
      </c>
      <c r="BF32" s="223">
        <f>IF(BD32=Punktsystem!$B$5,IF(AND(Punktsystem!$I$14&lt;&gt;"",'alle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G32" s="226">
        <f>IF(OR('alle Spiele'!BG32="",'alle Spiele'!BH32="",'alle Spiele'!$K32="x"),0,IF(AND('alle Spiele'!$H32='alle Spiele'!BG32,'alle Spiele'!$J32='alle Spiele'!BH32),Punktsystem!$B$5,IF(OR(AND('alle Spiele'!$H32-'alle Spiele'!$J32&lt;0,'alle Spiele'!BG32-'alle Spiele'!BH32&lt;0),AND('alle Spiele'!$H32-'alle Spiele'!$J32&gt;0,'alle Spiele'!BG32-'alle Spiele'!BH32&gt;0),AND('alle Spiele'!$H32-'alle Spiele'!$J32=0,'alle Spiele'!BG32-'alle Spiele'!BH32=0)),Punktsystem!$B$6,0)))</f>
        <v>0</v>
      </c>
      <c r="BH32" s="222">
        <f>IF(BG32=Punktsystem!$B$6,IF(AND(Punktsystem!$D$9&lt;&gt;"",'alle Spiele'!$H32-'alle Spiele'!$J32='alle Spiele'!BG32-'alle Spiele'!BH32,'alle Spiele'!$H32&lt;&gt;'alle Spiele'!$J32),Punktsystem!$B$9,0)+IF(AND(Punktsystem!$D$11&lt;&gt;"",OR('alle Spiele'!$H32='alle Spiele'!BG32,'alle Spiele'!$J32='alle Spiele'!BH32)),Punktsystem!$B$11,0)+IF(AND(Punktsystem!$D$10&lt;&gt;"",'alle Spiele'!$H32='alle Spiele'!$J32,'alle Spiele'!BG32='alle Spiele'!BH32,ABS('alle Spiele'!$H32-'alle Spiele'!BG32)=1),Punktsystem!$B$10,0),0)</f>
        <v>0</v>
      </c>
      <c r="BI32" s="223">
        <f>IF(BG32=Punktsystem!$B$5,IF(AND(Punktsystem!$I$14&lt;&gt;"",'alle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J32" s="226">
        <f>IF(OR('alle Spiele'!BJ32="",'alle Spiele'!BK32="",'alle Spiele'!$K32="x"),0,IF(AND('alle Spiele'!$H32='alle Spiele'!BJ32,'alle Spiele'!$J32='alle Spiele'!BK32),Punktsystem!$B$5,IF(OR(AND('alle Spiele'!$H32-'alle Spiele'!$J32&lt;0,'alle Spiele'!BJ32-'alle Spiele'!BK32&lt;0),AND('alle Spiele'!$H32-'alle Spiele'!$J32&gt;0,'alle Spiele'!BJ32-'alle Spiele'!BK32&gt;0),AND('alle Spiele'!$H32-'alle Spiele'!$J32=0,'alle Spiele'!BJ32-'alle Spiele'!BK32=0)),Punktsystem!$B$6,0)))</f>
        <v>0</v>
      </c>
      <c r="BK32" s="222">
        <f>IF(BJ32=Punktsystem!$B$6,IF(AND(Punktsystem!$D$9&lt;&gt;"",'alle Spiele'!$H32-'alle Spiele'!$J32='alle Spiele'!BJ32-'alle Spiele'!BK32,'alle Spiele'!$H32&lt;&gt;'alle Spiele'!$J32),Punktsystem!$B$9,0)+IF(AND(Punktsystem!$D$11&lt;&gt;"",OR('alle Spiele'!$H32='alle Spiele'!BJ32,'alle Spiele'!$J32='alle Spiele'!BK32)),Punktsystem!$B$11,0)+IF(AND(Punktsystem!$D$10&lt;&gt;"",'alle Spiele'!$H32='alle Spiele'!$J32,'alle Spiele'!BJ32='alle Spiele'!BK32,ABS('alle Spiele'!$H32-'alle Spiele'!BJ32)=1),Punktsystem!$B$10,0),0)</f>
        <v>0</v>
      </c>
      <c r="BL32" s="223">
        <f>IF(BJ32=Punktsystem!$B$5,IF(AND(Punktsystem!$I$14&lt;&gt;"",'alle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M32" s="226">
        <f>IF(OR('alle Spiele'!BM32="",'alle Spiele'!BN32="",'alle Spiele'!$K32="x"),0,IF(AND('alle Spiele'!$H32='alle Spiele'!BM32,'alle Spiele'!$J32='alle Spiele'!BN32),Punktsystem!$B$5,IF(OR(AND('alle Spiele'!$H32-'alle Spiele'!$J32&lt;0,'alle Spiele'!BM32-'alle Spiele'!BN32&lt;0),AND('alle Spiele'!$H32-'alle Spiele'!$J32&gt;0,'alle Spiele'!BM32-'alle Spiele'!BN32&gt;0),AND('alle Spiele'!$H32-'alle Spiele'!$J32=0,'alle Spiele'!BM32-'alle Spiele'!BN32=0)),Punktsystem!$B$6,0)))</f>
        <v>0</v>
      </c>
      <c r="BN32" s="222">
        <f>IF(BM32=Punktsystem!$B$6,IF(AND(Punktsystem!$D$9&lt;&gt;"",'alle Spiele'!$H32-'alle Spiele'!$J32='alle Spiele'!BM32-'alle Spiele'!BN32,'alle Spiele'!$H32&lt;&gt;'alle Spiele'!$J32),Punktsystem!$B$9,0)+IF(AND(Punktsystem!$D$11&lt;&gt;"",OR('alle Spiele'!$H32='alle Spiele'!BM32,'alle Spiele'!$J32='alle Spiele'!BN32)),Punktsystem!$B$11,0)+IF(AND(Punktsystem!$D$10&lt;&gt;"",'alle Spiele'!$H32='alle Spiele'!$J32,'alle Spiele'!BM32='alle Spiele'!BN32,ABS('alle Spiele'!$H32-'alle Spiele'!BM32)=1),Punktsystem!$B$10,0),0)</f>
        <v>0</v>
      </c>
      <c r="BO32" s="223">
        <f>IF(BM32=Punktsystem!$B$5,IF(AND(Punktsystem!$I$14&lt;&gt;"",'alle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P32" s="226">
        <f>IF(OR('alle Spiele'!BP32="",'alle Spiele'!BQ32="",'alle Spiele'!$K32="x"),0,IF(AND('alle Spiele'!$H32='alle Spiele'!BP32,'alle Spiele'!$J32='alle Spiele'!BQ32),Punktsystem!$B$5,IF(OR(AND('alle Spiele'!$H32-'alle Spiele'!$J32&lt;0,'alle Spiele'!BP32-'alle Spiele'!BQ32&lt;0),AND('alle Spiele'!$H32-'alle Spiele'!$J32&gt;0,'alle Spiele'!BP32-'alle Spiele'!BQ32&gt;0),AND('alle Spiele'!$H32-'alle Spiele'!$J32=0,'alle Spiele'!BP32-'alle Spiele'!BQ32=0)),Punktsystem!$B$6,0)))</f>
        <v>0</v>
      </c>
      <c r="BQ32" s="222">
        <f>IF(BP32=Punktsystem!$B$6,IF(AND(Punktsystem!$D$9&lt;&gt;"",'alle Spiele'!$H32-'alle Spiele'!$J32='alle Spiele'!BP32-'alle Spiele'!BQ32,'alle Spiele'!$H32&lt;&gt;'alle Spiele'!$J32),Punktsystem!$B$9,0)+IF(AND(Punktsystem!$D$11&lt;&gt;"",OR('alle Spiele'!$H32='alle Spiele'!BP32,'alle Spiele'!$J32='alle Spiele'!BQ32)),Punktsystem!$B$11,0)+IF(AND(Punktsystem!$D$10&lt;&gt;"",'alle Spiele'!$H32='alle Spiele'!$J32,'alle Spiele'!BP32='alle Spiele'!BQ32,ABS('alle Spiele'!$H32-'alle Spiele'!BP32)=1),Punktsystem!$B$10,0),0)</f>
        <v>0</v>
      </c>
      <c r="BR32" s="223">
        <f>IF(BP32=Punktsystem!$B$5,IF(AND(Punktsystem!$I$14&lt;&gt;"",'alle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S32" s="226">
        <f>IF(OR('alle Spiele'!BS32="",'alle Spiele'!BT32="",'alle Spiele'!$K32="x"),0,IF(AND('alle Spiele'!$H32='alle Spiele'!BS32,'alle Spiele'!$J32='alle Spiele'!BT32),Punktsystem!$B$5,IF(OR(AND('alle Spiele'!$H32-'alle Spiele'!$J32&lt;0,'alle Spiele'!BS32-'alle Spiele'!BT32&lt;0),AND('alle Spiele'!$H32-'alle Spiele'!$J32&gt;0,'alle Spiele'!BS32-'alle Spiele'!BT32&gt;0),AND('alle Spiele'!$H32-'alle Spiele'!$J32=0,'alle Spiele'!BS32-'alle Spiele'!BT32=0)),Punktsystem!$B$6,0)))</f>
        <v>0</v>
      </c>
      <c r="BT32" s="222">
        <f>IF(BS32=Punktsystem!$B$6,IF(AND(Punktsystem!$D$9&lt;&gt;"",'alle Spiele'!$H32-'alle Spiele'!$J32='alle Spiele'!BS32-'alle Spiele'!BT32,'alle Spiele'!$H32&lt;&gt;'alle Spiele'!$J32),Punktsystem!$B$9,0)+IF(AND(Punktsystem!$D$11&lt;&gt;"",OR('alle Spiele'!$H32='alle Spiele'!BS32,'alle Spiele'!$J32='alle Spiele'!BT32)),Punktsystem!$B$11,0)+IF(AND(Punktsystem!$D$10&lt;&gt;"",'alle Spiele'!$H32='alle Spiele'!$J32,'alle Spiele'!BS32='alle Spiele'!BT32,ABS('alle Spiele'!$H32-'alle Spiele'!BS32)=1),Punktsystem!$B$10,0),0)</f>
        <v>0</v>
      </c>
      <c r="BU32" s="223">
        <f>IF(BS32=Punktsystem!$B$5,IF(AND(Punktsystem!$I$14&lt;&gt;"",'alle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V32" s="226">
        <f>IF(OR('alle Spiele'!BV32="",'alle Spiele'!BW32="",'alle Spiele'!$K32="x"),0,IF(AND('alle Spiele'!$H32='alle Spiele'!BV32,'alle Spiele'!$J32='alle Spiele'!BW32),Punktsystem!$B$5,IF(OR(AND('alle Spiele'!$H32-'alle Spiele'!$J32&lt;0,'alle Spiele'!BV32-'alle Spiele'!BW32&lt;0),AND('alle Spiele'!$H32-'alle Spiele'!$J32&gt;0,'alle Spiele'!BV32-'alle Spiele'!BW32&gt;0),AND('alle Spiele'!$H32-'alle Spiele'!$J32=0,'alle Spiele'!BV32-'alle Spiele'!BW32=0)),Punktsystem!$B$6,0)))</f>
        <v>0</v>
      </c>
      <c r="BW32" s="222">
        <f>IF(BV32=Punktsystem!$B$6,IF(AND(Punktsystem!$D$9&lt;&gt;"",'alle Spiele'!$H32-'alle Spiele'!$J32='alle Spiele'!BV32-'alle Spiele'!BW32,'alle Spiele'!$H32&lt;&gt;'alle Spiele'!$J32),Punktsystem!$B$9,0)+IF(AND(Punktsystem!$D$11&lt;&gt;"",OR('alle Spiele'!$H32='alle Spiele'!BV32,'alle Spiele'!$J32='alle Spiele'!BW32)),Punktsystem!$B$11,0)+IF(AND(Punktsystem!$D$10&lt;&gt;"",'alle Spiele'!$H32='alle Spiele'!$J32,'alle Spiele'!BV32='alle Spiele'!BW32,ABS('alle Spiele'!$H32-'alle Spiele'!BV32)=1),Punktsystem!$B$10,0),0)</f>
        <v>0</v>
      </c>
      <c r="BX32" s="223">
        <f>IF(BV32=Punktsystem!$B$5,IF(AND(Punktsystem!$I$14&lt;&gt;"",'alle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Y32" s="226">
        <f>IF(OR('alle Spiele'!BY32="",'alle Spiele'!BZ32="",'alle Spiele'!$K32="x"),0,IF(AND('alle Spiele'!$H32='alle Spiele'!BY32,'alle Spiele'!$J32='alle Spiele'!BZ32),Punktsystem!$B$5,IF(OR(AND('alle Spiele'!$H32-'alle Spiele'!$J32&lt;0,'alle Spiele'!BY32-'alle Spiele'!BZ32&lt;0),AND('alle Spiele'!$H32-'alle Spiele'!$J32&gt;0,'alle Spiele'!BY32-'alle Spiele'!BZ32&gt;0),AND('alle Spiele'!$H32-'alle Spiele'!$J32=0,'alle Spiele'!BY32-'alle Spiele'!BZ32=0)),Punktsystem!$B$6,0)))</f>
        <v>0</v>
      </c>
      <c r="BZ32" s="222">
        <f>IF(BY32=Punktsystem!$B$6,IF(AND(Punktsystem!$D$9&lt;&gt;"",'alle Spiele'!$H32-'alle Spiele'!$J32='alle Spiele'!BY32-'alle Spiele'!BZ32,'alle Spiele'!$H32&lt;&gt;'alle Spiele'!$J32),Punktsystem!$B$9,0)+IF(AND(Punktsystem!$D$11&lt;&gt;"",OR('alle Spiele'!$H32='alle Spiele'!BY32,'alle Spiele'!$J32='alle Spiele'!BZ32)),Punktsystem!$B$11,0)+IF(AND(Punktsystem!$D$10&lt;&gt;"",'alle Spiele'!$H32='alle Spiele'!$J32,'alle Spiele'!BY32='alle Spiele'!BZ32,ABS('alle Spiele'!$H32-'alle Spiele'!BY32)=1),Punktsystem!$B$10,0),0)</f>
        <v>0</v>
      </c>
      <c r="CA32" s="223">
        <f>IF(BY32=Punktsystem!$B$5,IF(AND(Punktsystem!$I$14&lt;&gt;"",'alle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B32" s="226">
        <f>IF(OR('alle Spiele'!CB32="",'alle Spiele'!CC32="",'alle Spiele'!$K32="x"),0,IF(AND('alle Spiele'!$H32='alle Spiele'!CB32,'alle Spiele'!$J32='alle Spiele'!CC32),Punktsystem!$B$5,IF(OR(AND('alle Spiele'!$H32-'alle Spiele'!$J32&lt;0,'alle Spiele'!CB32-'alle Spiele'!CC32&lt;0),AND('alle Spiele'!$H32-'alle Spiele'!$J32&gt;0,'alle Spiele'!CB32-'alle Spiele'!CC32&gt;0),AND('alle Spiele'!$H32-'alle Spiele'!$J32=0,'alle Spiele'!CB32-'alle Spiele'!CC32=0)),Punktsystem!$B$6,0)))</f>
        <v>0</v>
      </c>
      <c r="CC32" s="222">
        <f>IF(CB32=Punktsystem!$B$6,IF(AND(Punktsystem!$D$9&lt;&gt;"",'alle Spiele'!$H32-'alle Spiele'!$J32='alle Spiele'!CB32-'alle Spiele'!CC32,'alle Spiele'!$H32&lt;&gt;'alle Spiele'!$J32),Punktsystem!$B$9,0)+IF(AND(Punktsystem!$D$11&lt;&gt;"",OR('alle Spiele'!$H32='alle Spiele'!CB32,'alle Spiele'!$J32='alle Spiele'!CC32)),Punktsystem!$B$11,0)+IF(AND(Punktsystem!$D$10&lt;&gt;"",'alle Spiele'!$H32='alle Spiele'!$J32,'alle Spiele'!CB32='alle Spiele'!CC32,ABS('alle Spiele'!$H32-'alle Spiele'!CB32)=1),Punktsystem!$B$10,0),0)</f>
        <v>0</v>
      </c>
      <c r="CD32" s="223">
        <f>IF(CB32=Punktsystem!$B$5,IF(AND(Punktsystem!$I$14&lt;&gt;"",'alle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E32" s="226">
        <f>IF(OR('alle Spiele'!CE32="",'alle Spiele'!CF32="",'alle Spiele'!$K32="x"),0,IF(AND('alle Spiele'!$H32='alle Spiele'!CE32,'alle Spiele'!$J32='alle Spiele'!CF32),Punktsystem!$B$5,IF(OR(AND('alle Spiele'!$H32-'alle Spiele'!$J32&lt;0,'alle Spiele'!CE32-'alle Spiele'!CF32&lt;0),AND('alle Spiele'!$H32-'alle Spiele'!$J32&gt;0,'alle Spiele'!CE32-'alle Spiele'!CF32&gt;0),AND('alle Spiele'!$H32-'alle Spiele'!$J32=0,'alle Spiele'!CE32-'alle Spiele'!CF32=0)),Punktsystem!$B$6,0)))</f>
        <v>0</v>
      </c>
      <c r="CF32" s="222">
        <f>IF(CE32=Punktsystem!$B$6,IF(AND(Punktsystem!$D$9&lt;&gt;"",'alle Spiele'!$H32-'alle Spiele'!$J32='alle Spiele'!CE32-'alle Spiele'!CF32,'alle Spiele'!$H32&lt;&gt;'alle Spiele'!$J32),Punktsystem!$B$9,0)+IF(AND(Punktsystem!$D$11&lt;&gt;"",OR('alle Spiele'!$H32='alle Spiele'!CE32,'alle Spiele'!$J32='alle Spiele'!CF32)),Punktsystem!$B$11,0)+IF(AND(Punktsystem!$D$10&lt;&gt;"",'alle Spiele'!$H32='alle Spiele'!$J32,'alle Spiele'!CE32='alle Spiele'!CF32,ABS('alle Spiele'!$H32-'alle Spiele'!CE32)=1),Punktsystem!$B$10,0),0)</f>
        <v>0</v>
      </c>
      <c r="CG32" s="223">
        <f>IF(CE32=Punktsystem!$B$5,IF(AND(Punktsystem!$I$14&lt;&gt;"",'alle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H32" s="226">
        <f>IF(OR('alle Spiele'!CH32="",'alle Spiele'!CI32="",'alle Spiele'!$K32="x"),0,IF(AND('alle Spiele'!$H32='alle Spiele'!CH32,'alle Spiele'!$J32='alle Spiele'!CI32),Punktsystem!$B$5,IF(OR(AND('alle Spiele'!$H32-'alle Spiele'!$J32&lt;0,'alle Spiele'!CH32-'alle Spiele'!CI32&lt;0),AND('alle Spiele'!$H32-'alle Spiele'!$J32&gt;0,'alle Spiele'!CH32-'alle Spiele'!CI32&gt;0),AND('alle Spiele'!$H32-'alle Spiele'!$J32=0,'alle Spiele'!CH32-'alle Spiele'!CI32=0)),Punktsystem!$B$6,0)))</f>
        <v>0</v>
      </c>
      <c r="CI32" s="222">
        <f>IF(CH32=Punktsystem!$B$6,IF(AND(Punktsystem!$D$9&lt;&gt;"",'alle Spiele'!$H32-'alle Spiele'!$J32='alle Spiele'!CH32-'alle Spiele'!CI32,'alle Spiele'!$H32&lt;&gt;'alle Spiele'!$J32),Punktsystem!$B$9,0)+IF(AND(Punktsystem!$D$11&lt;&gt;"",OR('alle Spiele'!$H32='alle Spiele'!CH32,'alle Spiele'!$J32='alle Spiele'!CI32)),Punktsystem!$B$11,0)+IF(AND(Punktsystem!$D$10&lt;&gt;"",'alle Spiele'!$H32='alle Spiele'!$J32,'alle Spiele'!CH32='alle Spiele'!CI32,ABS('alle Spiele'!$H32-'alle Spiele'!CH32)=1),Punktsystem!$B$10,0),0)</f>
        <v>0</v>
      </c>
      <c r="CJ32" s="223">
        <f>IF(CH32=Punktsystem!$B$5,IF(AND(Punktsystem!$I$14&lt;&gt;"",'alle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K32" s="226">
        <f>IF(OR('alle Spiele'!CK32="",'alle Spiele'!CL32="",'alle Spiele'!$K32="x"),0,IF(AND('alle Spiele'!$H32='alle Spiele'!CK32,'alle Spiele'!$J32='alle Spiele'!CL32),Punktsystem!$B$5,IF(OR(AND('alle Spiele'!$H32-'alle Spiele'!$J32&lt;0,'alle Spiele'!CK32-'alle Spiele'!CL32&lt;0),AND('alle Spiele'!$H32-'alle Spiele'!$J32&gt;0,'alle Spiele'!CK32-'alle Spiele'!CL32&gt;0),AND('alle Spiele'!$H32-'alle Spiele'!$J32=0,'alle Spiele'!CK32-'alle Spiele'!CL32=0)),Punktsystem!$B$6,0)))</f>
        <v>0</v>
      </c>
      <c r="CL32" s="222">
        <f>IF(CK32=Punktsystem!$B$6,IF(AND(Punktsystem!$D$9&lt;&gt;"",'alle Spiele'!$H32-'alle Spiele'!$J32='alle Spiele'!CK32-'alle Spiele'!CL32,'alle Spiele'!$H32&lt;&gt;'alle Spiele'!$J32),Punktsystem!$B$9,0)+IF(AND(Punktsystem!$D$11&lt;&gt;"",OR('alle Spiele'!$H32='alle Spiele'!CK32,'alle Spiele'!$J32='alle Spiele'!CL32)),Punktsystem!$B$11,0)+IF(AND(Punktsystem!$D$10&lt;&gt;"",'alle Spiele'!$H32='alle Spiele'!$J32,'alle Spiele'!CK32='alle Spiele'!CL32,ABS('alle Spiele'!$H32-'alle Spiele'!CK32)=1),Punktsystem!$B$10,0),0)</f>
        <v>0</v>
      </c>
      <c r="CM32" s="223">
        <f>IF(CK32=Punktsystem!$B$5,IF(AND(Punktsystem!$I$14&lt;&gt;"",'alle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N32" s="226">
        <f>IF(OR('alle Spiele'!CN32="",'alle Spiele'!CO32="",'alle Spiele'!$K32="x"),0,IF(AND('alle Spiele'!$H32='alle Spiele'!CN32,'alle Spiele'!$J32='alle Spiele'!CO32),Punktsystem!$B$5,IF(OR(AND('alle Spiele'!$H32-'alle Spiele'!$J32&lt;0,'alle Spiele'!CN32-'alle Spiele'!CO32&lt;0),AND('alle Spiele'!$H32-'alle Spiele'!$J32&gt;0,'alle Spiele'!CN32-'alle Spiele'!CO32&gt;0),AND('alle Spiele'!$H32-'alle Spiele'!$J32=0,'alle Spiele'!CN32-'alle Spiele'!CO32=0)),Punktsystem!$B$6,0)))</f>
        <v>0</v>
      </c>
      <c r="CO32" s="222">
        <f>IF(CN32=Punktsystem!$B$6,IF(AND(Punktsystem!$D$9&lt;&gt;"",'alle Spiele'!$H32-'alle Spiele'!$J32='alle Spiele'!CN32-'alle Spiele'!CO32,'alle Spiele'!$H32&lt;&gt;'alle Spiele'!$J32),Punktsystem!$B$9,0)+IF(AND(Punktsystem!$D$11&lt;&gt;"",OR('alle Spiele'!$H32='alle Spiele'!CN32,'alle Spiele'!$J32='alle Spiele'!CO32)),Punktsystem!$B$11,0)+IF(AND(Punktsystem!$D$10&lt;&gt;"",'alle Spiele'!$H32='alle Spiele'!$J32,'alle Spiele'!CN32='alle Spiele'!CO32,ABS('alle Spiele'!$H32-'alle Spiele'!CN32)=1),Punktsystem!$B$10,0),0)</f>
        <v>0</v>
      </c>
      <c r="CP32" s="223">
        <f>IF(CN32=Punktsystem!$B$5,IF(AND(Punktsystem!$I$14&lt;&gt;"",'alle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Q32" s="226">
        <f>IF(OR('alle Spiele'!CQ32="",'alle Spiele'!CR32="",'alle Spiele'!$K32="x"),0,IF(AND('alle Spiele'!$H32='alle Spiele'!CQ32,'alle Spiele'!$J32='alle Spiele'!CR32),Punktsystem!$B$5,IF(OR(AND('alle Spiele'!$H32-'alle Spiele'!$J32&lt;0,'alle Spiele'!CQ32-'alle Spiele'!CR32&lt;0),AND('alle Spiele'!$H32-'alle Spiele'!$J32&gt;0,'alle Spiele'!CQ32-'alle Spiele'!CR32&gt;0),AND('alle Spiele'!$H32-'alle Spiele'!$J32=0,'alle Spiele'!CQ32-'alle Spiele'!CR32=0)),Punktsystem!$B$6,0)))</f>
        <v>0</v>
      </c>
      <c r="CR32" s="222">
        <f>IF(CQ32=Punktsystem!$B$6,IF(AND(Punktsystem!$D$9&lt;&gt;"",'alle Spiele'!$H32-'alle Spiele'!$J32='alle Spiele'!CQ32-'alle Spiele'!CR32,'alle Spiele'!$H32&lt;&gt;'alle Spiele'!$J32),Punktsystem!$B$9,0)+IF(AND(Punktsystem!$D$11&lt;&gt;"",OR('alle Spiele'!$H32='alle Spiele'!CQ32,'alle Spiele'!$J32='alle Spiele'!CR32)),Punktsystem!$B$11,0)+IF(AND(Punktsystem!$D$10&lt;&gt;"",'alle Spiele'!$H32='alle Spiele'!$J32,'alle Spiele'!CQ32='alle Spiele'!CR32,ABS('alle Spiele'!$H32-'alle Spiele'!CQ32)=1),Punktsystem!$B$10,0),0)</f>
        <v>0</v>
      </c>
      <c r="CS32" s="223">
        <f>IF(CQ32=Punktsystem!$B$5,IF(AND(Punktsystem!$I$14&lt;&gt;"",'alle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T32" s="226">
        <f>IF(OR('alle Spiele'!CT32="",'alle Spiele'!CU32="",'alle Spiele'!$K32="x"),0,IF(AND('alle Spiele'!$H32='alle Spiele'!CT32,'alle Spiele'!$J32='alle Spiele'!CU32),Punktsystem!$B$5,IF(OR(AND('alle Spiele'!$H32-'alle Spiele'!$J32&lt;0,'alle Spiele'!CT32-'alle Spiele'!CU32&lt;0),AND('alle Spiele'!$H32-'alle Spiele'!$J32&gt;0,'alle Spiele'!CT32-'alle Spiele'!CU32&gt;0),AND('alle Spiele'!$H32-'alle Spiele'!$J32=0,'alle Spiele'!CT32-'alle Spiele'!CU32=0)),Punktsystem!$B$6,0)))</f>
        <v>0</v>
      </c>
      <c r="CU32" s="222">
        <f>IF(CT32=Punktsystem!$B$6,IF(AND(Punktsystem!$D$9&lt;&gt;"",'alle Spiele'!$H32-'alle Spiele'!$J32='alle Spiele'!CT32-'alle Spiele'!CU32,'alle Spiele'!$H32&lt;&gt;'alle Spiele'!$J32),Punktsystem!$B$9,0)+IF(AND(Punktsystem!$D$11&lt;&gt;"",OR('alle Spiele'!$H32='alle Spiele'!CT32,'alle Spiele'!$J32='alle Spiele'!CU32)),Punktsystem!$B$11,0)+IF(AND(Punktsystem!$D$10&lt;&gt;"",'alle Spiele'!$H32='alle Spiele'!$J32,'alle Spiele'!CT32='alle Spiele'!CU32,ABS('alle Spiele'!$H32-'alle Spiele'!CT32)=1),Punktsystem!$B$10,0),0)</f>
        <v>0</v>
      </c>
      <c r="CV32" s="223">
        <f>IF(CT32=Punktsystem!$B$5,IF(AND(Punktsystem!$I$14&lt;&gt;"",'alle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W32" s="226">
        <f>IF(OR('alle Spiele'!CW32="",'alle Spiele'!CX32="",'alle Spiele'!$K32="x"),0,IF(AND('alle Spiele'!$H32='alle Spiele'!CW32,'alle Spiele'!$J32='alle Spiele'!CX32),Punktsystem!$B$5,IF(OR(AND('alle Spiele'!$H32-'alle Spiele'!$J32&lt;0,'alle Spiele'!CW32-'alle Spiele'!CX32&lt;0),AND('alle Spiele'!$H32-'alle Spiele'!$J32&gt;0,'alle Spiele'!CW32-'alle Spiele'!CX32&gt;0),AND('alle Spiele'!$H32-'alle Spiele'!$J32=0,'alle Spiele'!CW32-'alle Spiele'!CX32=0)),Punktsystem!$B$6,0)))</f>
        <v>0</v>
      </c>
      <c r="CX32" s="222">
        <f>IF(CW32=Punktsystem!$B$6,IF(AND(Punktsystem!$D$9&lt;&gt;"",'alle Spiele'!$H32-'alle Spiele'!$J32='alle Spiele'!CW32-'alle Spiele'!CX32,'alle Spiele'!$H32&lt;&gt;'alle Spiele'!$J32),Punktsystem!$B$9,0)+IF(AND(Punktsystem!$D$11&lt;&gt;"",OR('alle Spiele'!$H32='alle Spiele'!CW32,'alle Spiele'!$J32='alle Spiele'!CX32)),Punktsystem!$B$11,0)+IF(AND(Punktsystem!$D$10&lt;&gt;"",'alle Spiele'!$H32='alle Spiele'!$J32,'alle Spiele'!CW32='alle Spiele'!CX32,ABS('alle Spiele'!$H32-'alle Spiele'!CW32)=1),Punktsystem!$B$10,0),0)</f>
        <v>0</v>
      </c>
      <c r="CY32" s="223">
        <f>IF(CW32=Punktsystem!$B$5,IF(AND(Punktsystem!$I$14&lt;&gt;"",'alle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Z32" s="226">
        <f>IF(OR('alle Spiele'!CZ32="",'alle Spiele'!DA32="",'alle Spiele'!$K32="x"),0,IF(AND('alle Spiele'!$H32='alle Spiele'!CZ32,'alle Spiele'!$J32='alle Spiele'!DA32),Punktsystem!$B$5,IF(OR(AND('alle Spiele'!$H32-'alle Spiele'!$J32&lt;0,'alle Spiele'!CZ32-'alle Spiele'!DA32&lt;0),AND('alle Spiele'!$H32-'alle Spiele'!$J32&gt;0,'alle Spiele'!CZ32-'alle Spiele'!DA32&gt;0),AND('alle Spiele'!$H32-'alle Spiele'!$J32=0,'alle Spiele'!CZ32-'alle Spiele'!DA32=0)),Punktsystem!$B$6,0)))</f>
        <v>0</v>
      </c>
      <c r="DA32" s="222">
        <f>IF(CZ32=Punktsystem!$B$6,IF(AND(Punktsystem!$D$9&lt;&gt;"",'alle Spiele'!$H32-'alle Spiele'!$J32='alle Spiele'!CZ32-'alle Spiele'!DA32,'alle Spiele'!$H32&lt;&gt;'alle Spiele'!$J32),Punktsystem!$B$9,0)+IF(AND(Punktsystem!$D$11&lt;&gt;"",OR('alle Spiele'!$H32='alle Spiele'!CZ32,'alle Spiele'!$J32='alle Spiele'!DA32)),Punktsystem!$B$11,0)+IF(AND(Punktsystem!$D$10&lt;&gt;"",'alle Spiele'!$H32='alle Spiele'!$J32,'alle Spiele'!CZ32='alle Spiele'!DA32,ABS('alle Spiele'!$H32-'alle Spiele'!CZ32)=1),Punktsystem!$B$10,0),0)</f>
        <v>0</v>
      </c>
      <c r="DB32" s="223">
        <f>IF(CZ32=Punktsystem!$B$5,IF(AND(Punktsystem!$I$14&lt;&gt;"",'alle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C32" s="226">
        <f>IF(OR('alle Spiele'!DC32="",'alle Spiele'!DD32="",'alle Spiele'!$K32="x"),0,IF(AND('alle Spiele'!$H32='alle Spiele'!DC32,'alle Spiele'!$J32='alle Spiele'!DD32),Punktsystem!$B$5,IF(OR(AND('alle Spiele'!$H32-'alle Spiele'!$J32&lt;0,'alle Spiele'!DC32-'alle Spiele'!DD32&lt;0),AND('alle Spiele'!$H32-'alle Spiele'!$J32&gt;0,'alle Spiele'!DC32-'alle Spiele'!DD32&gt;0),AND('alle Spiele'!$H32-'alle Spiele'!$J32=0,'alle Spiele'!DC32-'alle Spiele'!DD32=0)),Punktsystem!$B$6,0)))</f>
        <v>0</v>
      </c>
      <c r="DD32" s="222">
        <f>IF(DC32=Punktsystem!$B$6,IF(AND(Punktsystem!$D$9&lt;&gt;"",'alle Spiele'!$H32-'alle Spiele'!$J32='alle Spiele'!DC32-'alle Spiele'!DD32,'alle Spiele'!$H32&lt;&gt;'alle Spiele'!$J32),Punktsystem!$B$9,0)+IF(AND(Punktsystem!$D$11&lt;&gt;"",OR('alle Spiele'!$H32='alle Spiele'!DC32,'alle Spiele'!$J32='alle Spiele'!DD32)),Punktsystem!$B$11,0)+IF(AND(Punktsystem!$D$10&lt;&gt;"",'alle Spiele'!$H32='alle Spiele'!$J32,'alle Spiele'!DC32='alle Spiele'!DD32,ABS('alle Spiele'!$H32-'alle Spiele'!DC32)=1),Punktsystem!$B$10,0),0)</f>
        <v>0</v>
      </c>
      <c r="DE32" s="223">
        <f>IF(DC32=Punktsystem!$B$5,IF(AND(Punktsystem!$I$14&lt;&gt;"",'alle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F32" s="226">
        <f>IF(OR('alle Spiele'!DF32="",'alle Spiele'!DG32="",'alle Spiele'!$K32="x"),0,IF(AND('alle Spiele'!$H32='alle Spiele'!DF32,'alle Spiele'!$J32='alle Spiele'!DG32),Punktsystem!$B$5,IF(OR(AND('alle Spiele'!$H32-'alle Spiele'!$J32&lt;0,'alle Spiele'!DF32-'alle Spiele'!DG32&lt;0),AND('alle Spiele'!$H32-'alle Spiele'!$J32&gt;0,'alle Spiele'!DF32-'alle Spiele'!DG32&gt;0),AND('alle Spiele'!$H32-'alle Spiele'!$J32=0,'alle Spiele'!DF32-'alle Spiele'!DG32=0)),Punktsystem!$B$6,0)))</f>
        <v>0</v>
      </c>
      <c r="DG32" s="222">
        <f>IF(DF32=Punktsystem!$B$6,IF(AND(Punktsystem!$D$9&lt;&gt;"",'alle Spiele'!$H32-'alle Spiele'!$J32='alle Spiele'!DF32-'alle Spiele'!DG32,'alle Spiele'!$H32&lt;&gt;'alle Spiele'!$J32),Punktsystem!$B$9,0)+IF(AND(Punktsystem!$D$11&lt;&gt;"",OR('alle Spiele'!$H32='alle Spiele'!DF32,'alle Spiele'!$J32='alle Spiele'!DG32)),Punktsystem!$B$11,0)+IF(AND(Punktsystem!$D$10&lt;&gt;"",'alle Spiele'!$H32='alle Spiele'!$J32,'alle Spiele'!DF32='alle Spiele'!DG32,ABS('alle Spiele'!$H32-'alle Spiele'!DF32)=1),Punktsystem!$B$10,0),0)</f>
        <v>0</v>
      </c>
      <c r="DH32" s="223">
        <f>IF(DF32=Punktsystem!$B$5,IF(AND(Punktsystem!$I$14&lt;&gt;"",'alle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I32" s="226">
        <f>IF(OR('alle Spiele'!DI32="",'alle Spiele'!DJ32="",'alle Spiele'!$K32="x"),0,IF(AND('alle Spiele'!$H32='alle Spiele'!DI32,'alle Spiele'!$J32='alle Spiele'!DJ32),Punktsystem!$B$5,IF(OR(AND('alle Spiele'!$H32-'alle Spiele'!$J32&lt;0,'alle Spiele'!DI32-'alle Spiele'!DJ32&lt;0),AND('alle Spiele'!$H32-'alle Spiele'!$J32&gt;0,'alle Spiele'!DI32-'alle Spiele'!DJ32&gt;0),AND('alle Spiele'!$H32-'alle Spiele'!$J32=0,'alle Spiele'!DI32-'alle Spiele'!DJ32=0)),Punktsystem!$B$6,0)))</f>
        <v>0</v>
      </c>
      <c r="DJ32" s="222">
        <f>IF(DI32=Punktsystem!$B$6,IF(AND(Punktsystem!$D$9&lt;&gt;"",'alle Spiele'!$H32-'alle Spiele'!$J32='alle Spiele'!DI32-'alle Spiele'!DJ32,'alle Spiele'!$H32&lt;&gt;'alle Spiele'!$J32),Punktsystem!$B$9,0)+IF(AND(Punktsystem!$D$11&lt;&gt;"",OR('alle Spiele'!$H32='alle Spiele'!DI32,'alle Spiele'!$J32='alle Spiele'!DJ32)),Punktsystem!$B$11,0)+IF(AND(Punktsystem!$D$10&lt;&gt;"",'alle Spiele'!$H32='alle Spiele'!$J32,'alle Spiele'!DI32='alle Spiele'!DJ32,ABS('alle Spiele'!$H32-'alle Spiele'!DI32)=1),Punktsystem!$B$10,0),0)</f>
        <v>0</v>
      </c>
      <c r="DK32" s="223">
        <f>IF(DI32=Punktsystem!$B$5,IF(AND(Punktsystem!$I$14&lt;&gt;"",'alle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L32" s="226">
        <f>IF(OR('alle Spiele'!DL32="",'alle Spiele'!DM32="",'alle Spiele'!$K32="x"),0,IF(AND('alle Spiele'!$H32='alle Spiele'!DL32,'alle Spiele'!$J32='alle Spiele'!DM32),Punktsystem!$B$5,IF(OR(AND('alle Spiele'!$H32-'alle Spiele'!$J32&lt;0,'alle Spiele'!DL32-'alle Spiele'!DM32&lt;0),AND('alle Spiele'!$H32-'alle Spiele'!$J32&gt;0,'alle Spiele'!DL32-'alle Spiele'!DM32&gt;0),AND('alle Spiele'!$H32-'alle Spiele'!$J32=0,'alle Spiele'!DL32-'alle Spiele'!DM32=0)),Punktsystem!$B$6,0)))</f>
        <v>0</v>
      </c>
      <c r="DM32" s="222">
        <f>IF(DL32=Punktsystem!$B$6,IF(AND(Punktsystem!$D$9&lt;&gt;"",'alle Spiele'!$H32-'alle Spiele'!$J32='alle Spiele'!DL32-'alle Spiele'!DM32,'alle Spiele'!$H32&lt;&gt;'alle Spiele'!$J32),Punktsystem!$B$9,0)+IF(AND(Punktsystem!$D$11&lt;&gt;"",OR('alle Spiele'!$H32='alle Spiele'!DL32,'alle Spiele'!$J32='alle Spiele'!DM32)),Punktsystem!$B$11,0)+IF(AND(Punktsystem!$D$10&lt;&gt;"",'alle Spiele'!$H32='alle Spiele'!$J32,'alle Spiele'!DL32='alle Spiele'!DM32,ABS('alle Spiele'!$H32-'alle Spiele'!DL32)=1),Punktsystem!$B$10,0),0)</f>
        <v>0</v>
      </c>
      <c r="DN32" s="223">
        <f>IF(DL32=Punktsystem!$B$5,IF(AND(Punktsystem!$I$14&lt;&gt;"",'alle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O32" s="226">
        <f>IF(OR('alle Spiele'!DO32="",'alle Spiele'!DP32="",'alle Spiele'!$K32="x"),0,IF(AND('alle Spiele'!$H32='alle Spiele'!DO32,'alle Spiele'!$J32='alle Spiele'!DP32),Punktsystem!$B$5,IF(OR(AND('alle Spiele'!$H32-'alle Spiele'!$J32&lt;0,'alle Spiele'!DO32-'alle Spiele'!DP32&lt;0),AND('alle Spiele'!$H32-'alle Spiele'!$J32&gt;0,'alle Spiele'!DO32-'alle Spiele'!DP32&gt;0),AND('alle Spiele'!$H32-'alle Spiele'!$J32=0,'alle Spiele'!DO32-'alle Spiele'!DP32=0)),Punktsystem!$B$6,0)))</f>
        <v>0</v>
      </c>
      <c r="DP32" s="222">
        <f>IF(DO32=Punktsystem!$B$6,IF(AND(Punktsystem!$D$9&lt;&gt;"",'alle Spiele'!$H32-'alle Spiele'!$J32='alle Spiele'!DO32-'alle Spiele'!DP32,'alle Spiele'!$H32&lt;&gt;'alle Spiele'!$J32),Punktsystem!$B$9,0)+IF(AND(Punktsystem!$D$11&lt;&gt;"",OR('alle Spiele'!$H32='alle Spiele'!DO32,'alle Spiele'!$J32='alle Spiele'!DP32)),Punktsystem!$B$11,0)+IF(AND(Punktsystem!$D$10&lt;&gt;"",'alle Spiele'!$H32='alle Spiele'!$J32,'alle Spiele'!DO32='alle Spiele'!DP32,ABS('alle Spiele'!$H32-'alle Spiele'!DO32)=1),Punktsystem!$B$10,0),0)</f>
        <v>0</v>
      </c>
      <c r="DQ32" s="223">
        <f>IF(DO32=Punktsystem!$B$5,IF(AND(Punktsystem!$I$14&lt;&gt;"",'alle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R32" s="226">
        <f>IF(OR('alle Spiele'!DR32="",'alle Spiele'!DS32="",'alle Spiele'!$K32="x"),0,IF(AND('alle Spiele'!$H32='alle Spiele'!DR32,'alle Spiele'!$J32='alle Spiele'!DS32),Punktsystem!$B$5,IF(OR(AND('alle Spiele'!$H32-'alle Spiele'!$J32&lt;0,'alle Spiele'!DR32-'alle Spiele'!DS32&lt;0),AND('alle Spiele'!$H32-'alle Spiele'!$J32&gt;0,'alle Spiele'!DR32-'alle Spiele'!DS32&gt;0),AND('alle Spiele'!$H32-'alle Spiele'!$J32=0,'alle Spiele'!DR32-'alle Spiele'!DS32=0)),Punktsystem!$B$6,0)))</f>
        <v>0</v>
      </c>
      <c r="DS32" s="222">
        <f>IF(DR32=Punktsystem!$B$6,IF(AND(Punktsystem!$D$9&lt;&gt;"",'alle Spiele'!$H32-'alle Spiele'!$J32='alle Spiele'!DR32-'alle Spiele'!DS32,'alle Spiele'!$H32&lt;&gt;'alle Spiele'!$J32),Punktsystem!$B$9,0)+IF(AND(Punktsystem!$D$11&lt;&gt;"",OR('alle Spiele'!$H32='alle Spiele'!DR32,'alle Spiele'!$J32='alle Spiele'!DS32)),Punktsystem!$B$11,0)+IF(AND(Punktsystem!$D$10&lt;&gt;"",'alle Spiele'!$H32='alle Spiele'!$J32,'alle Spiele'!DR32='alle Spiele'!DS32,ABS('alle Spiele'!$H32-'alle Spiele'!DR32)=1),Punktsystem!$B$10,0),0)</f>
        <v>0</v>
      </c>
      <c r="DT32" s="223">
        <f>IF(DR32=Punktsystem!$B$5,IF(AND(Punktsystem!$I$14&lt;&gt;"",'alle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U32" s="226">
        <f>IF(OR('alle Spiele'!DU32="",'alle Spiele'!DV32="",'alle Spiele'!$K32="x"),0,IF(AND('alle Spiele'!$H32='alle Spiele'!DU32,'alle Spiele'!$J32='alle Spiele'!DV32),Punktsystem!$B$5,IF(OR(AND('alle Spiele'!$H32-'alle Spiele'!$J32&lt;0,'alle Spiele'!DU32-'alle Spiele'!DV32&lt;0),AND('alle Spiele'!$H32-'alle Spiele'!$J32&gt;0,'alle Spiele'!DU32-'alle Spiele'!DV32&gt;0),AND('alle Spiele'!$H32-'alle Spiele'!$J32=0,'alle Spiele'!DU32-'alle Spiele'!DV32=0)),Punktsystem!$B$6,0)))</f>
        <v>0</v>
      </c>
      <c r="DV32" s="222">
        <f>IF(DU32=Punktsystem!$B$6,IF(AND(Punktsystem!$D$9&lt;&gt;"",'alle Spiele'!$H32-'alle Spiele'!$J32='alle Spiele'!DU32-'alle Spiele'!DV32,'alle Spiele'!$H32&lt;&gt;'alle Spiele'!$J32),Punktsystem!$B$9,0)+IF(AND(Punktsystem!$D$11&lt;&gt;"",OR('alle Spiele'!$H32='alle Spiele'!DU32,'alle Spiele'!$J32='alle Spiele'!DV32)),Punktsystem!$B$11,0)+IF(AND(Punktsystem!$D$10&lt;&gt;"",'alle Spiele'!$H32='alle Spiele'!$J32,'alle Spiele'!DU32='alle Spiele'!DV32,ABS('alle Spiele'!$H32-'alle Spiele'!DU32)=1),Punktsystem!$B$10,0),0)</f>
        <v>0</v>
      </c>
      <c r="DW32" s="223">
        <f>IF(DU32=Punktsystem!$B$5,IF(AND(Punktsystem!$I$14&lt;&gt;"",'alle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X32" s="226">
        <f>IF(OR('alle Spiele'!DX32="",'alle Spiele'!DY32="",'alle Spiele'!$K32="x"),0,IF(AND('alle Spiele'!$H32='alle Spiele'!DX32,'alle Spiele'!$J32='alle Spiele'!DY32),Punktsystem!$B$5,IF(OR(AND('alle Spiele'!$H32-'alle Spiele'!$J32&lt;0,'alle Spiele'!DX32-'alle Spiele'!DY32&lt;0),AND('alle Spiele'!$H32-'alle Spiele'!$J32&gt;0,'alle Spiele'!DX32-'alle Spiele'!DY32&gt;0),AND('alle Spiele'!$H32-'alle Spiele'!$J32=0,'alle Spiele'!DX32-'alle Spiele'!DY32=0)),Punktsystem!$B$6,0)))</f>
        <v>0</v>
      </c>
      <c r="DY32" s="222">
        <f>IF(DX32=Punktsystem!$B$6,IF(AND(Punktsystem!$D$9&lt;&gt;"",'alle Spiele'!$H32-'alle Spiele'!$J32='alle Spiele'!DX32-'alle Spiele'!DY32,'alle Spiele'!$H32&lt;&gt;'alle Spiele'!$J32),Punktsystem!$B$9,0)+IF(AND(Punktsystem!$D$11&lt;&gt;"",OR('alle Spiele'!$H32='alle Spiele'!DX32,'alle Spiele'!$J32='alle Spiele'!DY32)),Punktsystem!$B$11,0)+IF(AND(Punktsystem!$D$10&lt;&gt;"",'alle Spiele'!$H32='alle Spiele'!$J32,'alle Spiele'!DX32='alle Spiele'!DY32,ABS('alle Spiele'!$H32-'alle Spiele'!DX32)=1),Punktsystem!$B$10,0),0)</f>
        <v>0</v>
      </c>
      <c r="DZ32" s="223">
        <f>IF(DX32=Punktsystem!$B$5,IF(AND(Punktsystem!$I$14&lt;&gt;"",'alle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A32" s="226">
        <f>IF(OR('alle Spiele'!EA32="",'alle Spiele'!EB32="",'alle Spiele'!$K32="x"),0,IF(AND('alle Spiele'!$H32='alle Spiele'!EA32,'alle Spiele'!$J32='alle Spiele'!EB32),Punktsystem!$B$5,IF(OR(AND('alle Spiele'!$H32-'alle Spiele'!$J32&lt;0,'alle Spiele'!EA32-'alle Spiele'!EB32&lt;0),AND('alle Spiele'!$H32-'alle Spiele'!$J32&gt;0,'alle Spiele'!EA32-'alle Spiele'!EB32&gt;0),AND('alle Spiele'!$H32-'alle Spiele'!$J32=0,'alle Spiele'!EA32-'alle Spiele'!EB32=0)),Punktsystem!$B$6,0)))</f>
        <v>0</v>
      </c>
      <c r="EB32" s="222">
        <f>IF(EA32=Punktsystem!$B$6,IF(AND(Punktsystem!$D$9&lt;&gt;"",'alle Spiele'!$H32-'alle Spiele'!$J32='alle Spiele'!EA32-'alle Spiele'!EB32,'alle Spiele'!$H32&lt;&gt;'alle Spiele'!$J32),Punktsystem!$B$9,0)+IF(AND(Punktsystem!$D$11&lt;&gt;"",OR('alle Spiele'!$H32='alle Spiele'!EA32,'alle Spiele'!$J32='alle Spiele'!EB32)),Punktsystem!$B$11,0)+IF(AND(Punktsystem!$D$10&lt;&gt;"",'alle Spiele'!$H32='alle Spiele'!$J32,'alle Spiele'!EA32='alle Spiele'!EB32,ABS('alle Spiele'!$H32-'alle Spiele'!EA32)=1),Punktsystem!$B$10,0),0)</f>
        <v>0</v>
      </c>
      <c r="EC32" s="223">
        <f>IF(EA32=Punktsystem!$B$5,IF(AND(Punktsystem!$I$14&lt;&gt;"",'alle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D32" s="226">
        <f>IF(OR('alle Spiele'!ED32="",'alle Spiele'!EE32="",'alle Spiele'!$K32="x"),0,IF(AND('alle Spiele'!$H32='alle Spiele'!ED32,'alle Spiele'!$J32='alle Spiele'!EE32),Punktsystem!$B$5,IF(OR(AND('alle Spiele'!$H32-'alle Spiele'!$J32&lt;0,'alle Spiele'!ED32-'alle Spiele'!EE32&lt;0),AND('alle Spiele'!$H32-'alle Spiele'!$J32&gt;0,'alle Spiele'!ED32-'alle Spiele'!EE32&gt;0),AND('alle Spiele'!$H32-'alle Spiele'!$J32=0,'alle Spiele'!ED32-'alle Spiele'!EE32=0)),Punktsystem!$B$6,0)))</f>
        <v>0</v>
      </c>
      <c r="EE32" s="222">
        <f>IF(ED32=Punktsystem!$B$6,IF(AND(Punktsystem!$D$9&lt;&gt;"",'alle Spiele'!$H32-'alle Spiele'!$J32='alle Spiele'!ED32-'alle Spiele'!EE32,'alle Spiele'!$H32&lt;&gt;'alle Spiele'!$J32),Punktsystem!$B$9,0)+IF(AND(Punktsystem!$D$11&lt;&gt;"",OR('alle Spiele'!$H32='alle Spiele'!ED32,'alle Spiele'!$J32='alle Spiele'!EE32)),Punktsystem!$B$11,0)+IF(AND(Punktsystem!$D$10&lt;&gt;"",'alle Spiele'!$H32='alle Spiele'!$J32,'alle Spiele'!ED32='alle Spiele'!EE32,ABS('alle Spiele'!$H32-'alle Spiele'!ED32)=1),Punktsystem!$B$10,0),0)</f>
        <v>0</v>
      </c>
      <c r="EF32" s="223">
        <f>IF(ED32=Punktsystem!$B$5,IF(AND(Punktsystem!$I$14&lt;&gt;"",'alle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G32" s="226">
        <f>IF(OR('alle Spiele'!EG32="",'alle Spiele'!EH32="",'alle Spiele'!$K32="x"),0,IF(AND('alle Spiele'!$H32='alle Spiele'!EG32,'alle Spiele'!$J32='alle Spiele'!EH32),Punktsystem!$B$5,IF(OR(AND('alle Spiele'!$H32-'alle Spiele'!$J32&lt;0,'alle Spiele'!EG32-'alle Spiele'!EH32&lt;0),AND('alle Spiele'!$H32-'alle Spiele'!$J32&gt;0,'alle Spiele'!EG32-'alle Spiele'!EH32&gt;0),AND('alle Spiele'!$H32-'alle Spiele'!$J32=0,'alle Spiele'!EG32-'alle Spiele'!EH32=0)),Punktsystem!$B$6,0)))</f>
        <v>0</v>
      </c>
      <c r="EH32" s="222">
        <f>IF(EG32=Punktsystem!$B$6,IF(AND(Punktsystem!$D$9&lt;&gt;"",'alle Spiele'!$H32-'alle Spiele'!$J32='alle Spiele'!EG32-'alle Spiele'!EH32,'alle Spiele'!$H32&lt;&gt;'alle Spiele'!$J32),Punktsystem!$B$9,0)+IF(AND(Punktsystem!$D$11&lt;&gt;"",OR('alle Spiele'!$H32='alle Spiele'!EG32,'alle Spiele'!$J32='alle Spiele'!EH32)),Punktsystem!$B$11,0)+IF(AND(Punktsystem!$D$10&lt;&gt;"",'alle Spiele'!$H32='alle Spiele'!$J32,'alle Spiele'!EG32='alle Spiele'!EH32,ABS('alle Spiele'!$H32-'alle Spiele'!EG32)=1),Punktsystem!$B$10,0),0)</f>
        <v>0</v>
      </c>
      <c r="EI32" s="223">
        <f>IF(EG32=Punktsystem!$B$5,IF(AND(Punktsystem!$I$14&lt;&gt;"",'alle Spiele'!$H32+'alle Spiele'!$J32&gt;Punktsystem!$D$14),('alle Spiele'!$H32+'alle Spiele'!$J32-Punktsystem!$D$14)*Punktsystem!$F$14,0)+IF(AND(Punktsystem!$I$15&lt;&gt;"",ABS('alle Spiele'!$H32-'alle Spiele'!$J32)&gt;Punktsystem!$D$15),(ABS('alle Spiele'!$H32-'alle Spiele'!$J32)-Punktsystem!$D$15)*Punktsystem!$F$15,0),0)</f>
        <v>0</v>
      </c>
    </row>
    <row r="33" spans="1:139">
      <c r="A33"/>
      <c r="B33"/>
      <c r="C33"/>
      <c r="D33"/>
      <c r="E33"/>
      <c r="F33"/>
      <c r="G33"/>
      <c r="H33"/>
      <c r="J33"/>
      <c r="K33"/>
      <c r="L33"/>
      <c r="M33"/>
      <c r="N33"/>
      <c r="O33"/>
      <c r="P33"/>
      <c r="Q33"/>
      <c r="T33" s="226">
        <f>IF(OR('alle Spiele'!T33="",'alle Spiele'!U33="",'alle Spiele'!$K33="x"),0,IF(AND('alle Spiele'!$H33='alle Spiele'!T33,'alle Spiele'!$J33='alle Spiele'!U33),Punktsystem!$B$5,IF(OR(AND('alle Spiele'!$H33-'alle Spiele'!$J33&lt;0,'alle Spiele'!T33-'alle Spiele'!U33&lt;0),AND('alle Spiele'!$H33-'alle Spiele'!$J33&gt;0,'alle Spiele'!T33-'alle Spiele'!U33&gt;0),AND('alle Spiele'!$H33-'alle Spiele'!$J33=0,'alle Spiele'!T33-'alle Spiele'!U33=0)),Punktsystem!$B$6,0)))</f>
        <v>1</v>
      </c>
      <c r="U33" s="222">
        <f>IF(T33=Punktsystem!$B$6,IF(AND(Punktsystem!$D$9&lt;&gt;"",'alle Spiele'!$H33-'alle Spiele'!$J33='alle Spiele'!T33-'alle Spiele'!U33,'alle Spiele'!$H33&lt;&gt;'alle Spiele'!$J33),Punktsystem!$B$9,0)+IF(AND(Punktsystem!$D$11&lt;&gt;"",OR('alle Spiele'!$H33='alle Spiele'!T33,'alle Spiele'!$J33='alle Spiele'!U33)),Punktsystem!$B$11,0)+IF(AND(Punktsystem!$D$10&lt;&gt;"",'alle Spiele'!$H33='alle Spiele'!$J33,'alle Spiele'!T33='alle Spiele'!U33,ABS('alle Spiele'!$H33-'alle Spiele'!T33)=1),Punktsystem!$B$10,0),0)</f>
        <v>0.5</v>
      </c>
      <c r="V33" s="223">
        <f>IF(T33=Punktsystem!$B$5,IF(AND(Punktsystem!$I$14&lt;&gt;"",'alle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W33" s="226">
        <f>IF(OR('alle Spiele'!W33="",'alle Spiele'!X33="",'alle Spiele'!$K33="x"),0,IF(AND('alle Spiele'!$H33='alle Spiele'!W33,'alle Spiele'!$J33='alle Spiele'!X33),Punktsystem!$B$5,IF(OR(AND('alle Spiele'!$H33-'alle Spiele'!$J33&lt;0,'alle Spiele'!W33-'alle Spiele'!X33&lt;0),AND('alle Spiele'!$H33-'alle Spiele'!$J33&gt;0,'alle Spiele'!W33-'alle Spiele'!X33&gt;0),AND('alle Spiele'!$H33-'alle Spiele'!$J33=0,'alle Spiele'!W33-'alle Spiele'!X33=0)),Punktsystem!$B$6,0)))</f>
        <v>0</v>
      </c>
      <c r="X33" s="222">
        <f>IF(W33=Punktsystem!$B$6,IF(AND(Punktsystem!$D$9&lt;&gt;"",'alle Spiele'!$H33-'alle Spiele'!$J33='alle Spiele'!W33-'alle Spiele'!X33,'alle Spiele'!$H33&lt;&gt;'alle Spiele'!$J33),Punktsystem!$B$9,0)+IF(AND(Punktsystem!$D$11&lt;&gt;"",OR('alle Spiele'!$H33='alle Spiele'!W33,'alle Spiele'!$J33='alle Spiele'!X33)),Punktsystem!$B$11,0)+IF(AND(Punktsystem!$D$10&lt;&gt;"",'alle Spiele'!$H33='alle Spiele'!$J33,'alle Spiele'!W33='alle Spiele'!X33,ABS('alle Spiele'!$H33-'alle Spiele'!W33)=1),Punktsystem!$B$10,0),0)</f>
        <v>0</v>
      </c>
      <c r="Y33" s="223">
        <f>IF(W33=Punktsystem!$B$5,IF(AND(Punktsystem!$I$14&lt;&gt;"",'alle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Z33" s="226">
        <f>IF(OR('alle Spiele'!Z33="",'alle Spiele'!AA33="",'alle Spiele'!$K33="x"),0,IF(AND('alle Spiele'!$H33='alle Spiele'!Z33,'alle Spiele'!$J33='alle Spiele'!AA33),Punktsystem!$B$5,IF(OR(AND('alle Spiele'!$H33-'alle Spiele'!$J33&lt;0,'alle Spiele'!Z33-'alle Spiele'!AA33&lt;0),AND('alle Spiele'!$H33-'alle Spiele'!$J33&gt;0,'alle Spiele'!Z33-'alle Spiele'!AA33&gt;0),AND('alle Spiele'!$H33-'alle Spiele'!$J33=0,'alle Spiele'!Z33-'alle Spiele'!AA33=0)),Punktsystem!$B$6,0)))</f>
        <v>0</v>
      </c>
      <c r="AA33" s="222">
        <f>IF(Z33=Punktsystem!$B$6,IF(AND(Punktsystem!$D$9&lt;&gt;"",'alle Spiele'!$H33-'alle Spiele'!$J33='alle Spiele'!Z33-'alle Spiele'!AA33,'alle Spiele'!$H33&lt;&gt;'alle Spiele'!$J33),Punktsystem!$B$9,0)+IF(AND(Punktsystem!$D$11&lt;&gt;"",OR('alle Spiele'!$H33='alle Spiele'!Z33,'alle Spiele'!$J33='alle Spiele'!AA33)),Punktsystem!$B$11,0)+IF(AND(Punktsystem!$D$10&lt;&gt;"",'alle Spiele'!$H33='alle Spiele'!$J33,'alle Spiele'!Z33='alle Spiele'!AA33,ABS('alle Spiele'!$H33-'alle Spiele'!Z33)=1),Punktsystem!$B$10,0),0)</f>
        <v>0</v>
      </c>
      <c r="AB33" s="223">
        <f>IF(Z33=Punktsystem!$B$5,IF(AND(Punktsystem!$I$14&lt;&gt;"",'alle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C33" s="226">
        <f>IF(OR('alle Spiele'!AC33="",'alle Spiele'!AD33="",'alle Spiele'!$K33="x"),0,IF(AND('alle Spiele'!$H33='alle Spiele'!AC33,'alle Spiele'!$J33='alle Spiele'!AD33),Punktsystem!$B$5,IF(OR(AND('alle Spiele'!$H33-'alle Spiele'!$J33&lt;0,'alle Spiele'!AC33-'alle Spiele'!AD33&lt;0),AND('alle Spiele'!$H33-'alle Spiele'!$J33&gt;0,'alle Spiele'!AC33-'alle Spiele'!AD33&gt;0),AND('alle Spiele'!$H33-'alle Spiele'!$J33=0,'alle Spiele'!AC33-'alle Spiele'!AD33=0)),Punktsystem!$B$6,0)))</f>
        <v>0</v>
      </c>
      <c r="AD33" s="222">
        <f>IF(AC33=Punktsystem!$B$6,IF(AND(Punktsystem!$D$9&lt;&gt;"",'alle Spiele'!$H33-'alle Spiele'!$J33='alle Spiele'!AC33-'alle Spiele'!AD33,'alle Spiele'!$H33&lt;&gt;'alle Spiele'!$J33),Punktsystem!$B$9,0)+IF(AND(Punktsystem!$D$11&lt;&gt;"",OR('alle Spiele'!$H33='alle Spiele'!AC33,'alle Spiele'!$J33='alle Spiele'!AD33)),Punktsystem!$B$11,0)+IF(AND(Punktsystem!$D$10&lt;&gt;"",'alle Spiele'!$H33='alle Spiele'!$J33,'alle Spiele'!AC33='alle Spiele'!AD33,ABS('alle Spiele'!$H33-'alle Spiele'!AC33)=1),Punktsystem!$B$10,0),0)</f>
        <v>0</v>
      </c>
      <c r="AE33" s="223">
        <f>IF(AC33=Punktsystem!$B$5,IF(AND(Punktsystem!$I$14&lt;&gt;"",'alle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F33" s="226">
        <f>IF(OR('alle Spiele'!AF33="",'alle Spiele'!AG33="",'alle Spiele'!$K33="x"),0,IF(AND('alle Spiele'!$H33='alle Spiele'!AF33,'alle Spiele'!$J33='alle Spiele'!AG33),Punktsystem!$B$5,IF(OR(AND('alle Spiele'!$H33-'alle Spiele'!$J33&lt;0,'alle Spiele'!AF33-'alle Spiele'!AG33&lt;0),AND('alle Spiele'!$H33-'alle Spiele'!$J33&gt;0,'alle Spiele'!AF33-'alle Spiele'!AG33&gt;0),AND('alle Spiele'!$H33-'alle Spiele'!$J33=0,'alle Spiele'!AF33-'alle Spiele'!AG33=0)),Punktsystem!$B$6,0)))</f>
        <v>0</v>
      </c>
      <c r="AG33" s="222">
        <f>IF(AF33=Punktsystem!$B$6,IF(AND(Punktsystem!$D$9&lt;&gt;"",'alle Spiele'!$H33-'alle Spiele'!$J33='alle Spiele'!AF33-'alle Spiele'!AG33,'alle Spiele'!$H33&lt;&gt;'alle Spiele'!$J33),Punktsystem!$B$9,0)+IF(AND(Punktsystem!$D$11&lt;&gt;"",OR('alle Spiele'!$H33='alle Spiele'!AF33,'alle Spiele'!$J33='alle Spiele'!AG33)),Punktsystem!$B$11,0)+IF(AND(Punktsystem!$D$10&lt;&gt;"",'alle Spiele'!$H33='alle Spiele'!$J33,'alle Spiele'!AF33='alle Spiele'!AG33,ABS('alle Spiele'!$H33-'alle Spiele'!AF33)=1),Punktsystem!$B$10,0),0)</f>
        <v>0</v>
      </c>
      <c r="AH33" s="223">
        <f>IF(AF33=Punktsystem!$B$5,IF(AND(Punktsystem!$I$14&lt;&gt;"",'alle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I33" s="226">
        <f>IF(OR('alle Spiele'!AI33="",'alle Spiele'!AJ33="",'alle Spiele'!$K33="x"),0,IF(AND('alle Spiele'!$H33='alle Spiele'!AI33,'alle Spiele'!$J33='alle Spiele'!AJ33),Punktsystem!$B$5,IF(OR(AND('alle Spiele'!$H33-'alle Spiele'!$J33&lt;0,'alle Spiele'!AI33-'alle Spiele'!AJ33&lt;0),AND('alle Spiele'!$H33-'alle Spiele'!$J33&gt;0,'alle Spiele'!AI33-'alle Spiele'!AJ33&gt;0),AND('alle Spiele'!$H33-'alle Spiele'!$J33=0,'alle Spiele'!AI33-'alle Spiele'!AJ33=0)),Punktsystem!$B$6,0)))</f>
        <v>0</v>
      </c>
      <c r="AJ33" s="222">
        <f>IF(AI33=Punktsystem!$B$6,IF(AND(Punktsystem!$D$9&lt;&gt;"",'alle Spiele'!$H33-'alle Spiele'!$J33='alle Spiele'!AI33-'alle Spiele'!AJ33,'alle Spiele'!$H33&lt;&gt;'alle Spiele'!$J33),Punktsystem!$B$9,0)+IF(AND(Punktsystem!$D$11&lt;&gt;"",OR('alle Spiele'!$H33='alle Spiele'!AI33,'alle Spiele'!$J33='alle Spiele'!AJ33)),Punktsystem!$B$11,0)+IF(AND(Punktsystem!$D$10&lt;&gt;"",'alle Spiele'!$H33='alle Spiele'!$J33,'alle Spiele'!AI33='alle Spiele'!AJ33,ABS('alle Spiele'!$H33-'alle Spiele'!AI33)=1),Punktsystem!$B$10,0),0)</f>
        <v>0</v>
      </c>
      <c r="AK33" s="223">
        <f>IF(AI33=Punktsystem!$B$5,IF(AND(Punktsystem!$I$14&lt;&gt;"",'alle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L33" s="226">
        <f>IF(OR('alle Spiele'!AL33="",'alle Spiele'!AM33="",'alle Spiele'!$K33="x"),0,IF(AND('alle Spiele'!$H33='alle Spiele'!AL33,'alle Spiele'!$J33='alle Spiele'!AM33),Punktsystem!$B$5,IF(OR(AND('alle Spiele'!$H33-'alle Spiele'!$J33&lt;0,'alle Spiele'!AL33-'alle Spiele'!AM33&lt;0),AND('alle Spiele'!$H33-'alle Spiele'!$J33&gt;0,'alle Spiele'!AL33-'alle Spiele'!AM33&gt;0),AND('alle Spiele'!$H33-'alle Spiele'!$J33=0,'alle Spiele'!AL33-'alle Spiele'!AM33=0)),Punktsystem!$B$6,0)))</f>
        <v>0</v>
      </c>
      <c r="AM33" s="222">
        <f>IF(AL33=Punktsystem!$B$6,IF(AND(Punktsystem!$D$9&lt;&gt;"",'alle Spiele'!$H33-'alle Spiele'!$J33='alle Spiele'!AL33-'alle Spiele'!AM33,'alle Spiele'!$H33&lt;&gt;'alle Spiele'!$J33),Punktsystem!$B$9,0)+IF(AND(Punktsystem!$D$11&lt;&gt;"",OR('alle Spiele'!$H33='alle Spiele'!AL33,'alle Spiele'!$J33='alle Spiele'!AM33)),Punktsystem!$B$11,0)+IF(AND(Punktsystem!$D$10&lt;&gt;"",'alle Spiele'!$H33='alle Spiele'!$J33,'alle Spiele'!AL33='alle Spiele'!AM33,ABS('alle Spiele'!$H33-'alle Spiele'!AL33)=1),Punktsystem!$B$10,0),0)</f>
        <v>0</v>
      </c>
      <c r="AN33" s="223">
        <f>IF(AL33=Punktsystem!$B$5,IF(AND(Punktsystem!$I$14&lt;&gt;"",'alle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O33" s="226">
        <f>IF(OR('alle Spiele'!AO33="",'alle Spiele'!AP33="",'alle Spiele'!$K33="x"),0,IF(AND('alle Spiele'!$H33='alle Spiele'!AO33,'alle Spiele'!$J33='alle Spiele'!AP33),Punktsystem!$B$5,IF(OR(AND('alle Spiele'!$H33-'alle Spiele'!$J33&lt;0,'alle Spiele'!AO33-'alle Spiele'!AP33&lt;0),AND('alle Spiele'!$H33-'alle Spiele'!$J33&gt;0,'alle Spiele'!AO33-'alle Spiele'!AP33&gt;0),AND('alle Spiele'!$H33-'alle Spiele'!$J33=0,'alle Spiele'!AO33-'alle Spiele'!AP33=0)),Punktsystem!$B$6,0)))</f>
        <v>0</v>
      </c>
      <c r="AP33" s="222">
        <f>IF(AO33=Punktsystem!$B$6,IF(AND(Punktsystem!$D$9&lt;&gt;"",'alle Spiele'!$H33-'alle Spiele'!$J33='alle Spiele'!AO33-'alle Spiele'!AP33,'alle Spiele'!$H33&lt;&gt;'alle Spiele'!$J33),Punktsystem!$B$9,0)+IF(AND(Punktsystem!$D$11&lt;&gt;"",OR('alle Spiele'!$H33='alle Spiele'!AO33,'alle Spiele'!$J33='alle Spiele'!AP33)),Punktsystem!$B$11,0)+IF(AND(Punktsystem!$D$10&lt;&gt;"",'alle Spiele'!$H33='alle Spiele'!$J33,'alle Spiele'!AO33='alle Spiele'!AP33,ABS('alle Spiele'!$H33-'alle Spiele'!AO33)=1),Punktsystem!$B$10,0),0)</f>
        <v>0</v>
      </c>
      <c r="AQ33" s="223">
        <f>IF(AO33=Punktsystem!$B$5,IF(AND(Punktsystem!$I$14&lt;&gt;"",'alle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R33" s="226">
        <f>IF(OR('alle Spiele'!AR33="",'alle Spiele'!AS33="",'alle Spiele'!$K33="x"),0,IF(AND('alle Spiele'!$H33='alle Spiele'!AR33,'alle Spiele'!$J33='alle Spiele'!AS33),Punktsystem!$B$5,IF(OR(AND('alle Spiele'!$H33-'alle Spiele'!$J33&lt;0,'alle Spiele'!AR33-'alle Spiele'!AS33&lt;0),AND('alle Spiele'!$H33-'alle Spiele'!$J33&gt;0,'alle Spiele'!AR33-'alle Spiele'!AS33&gt;0),AND('alle Spiele'!$H33-'alle Spiele'!$J33=0,'alle Spiele'!AR33-'alle Spiele'!AS33=0)),Punktsystem!$B$6,0)))</f>
        <v>0</v>
      </c>
      <c r="AS33" s="222">
        <f>IF(AR33=Punktsystem!$B$6,IF(AND(Punktsystem!$D$9&lt;&gt;"",'alle Spiele'!$H33-'alle Spiele'!$J33='alle Spiele'!AR33-'alle Spiele'!AS33,'alle Spiele'!$H33&lt;&gt;'alle Spiele'!$J33),Punktsystem!$B$9,0)+IF(AND(Punktsystem!$D$11&lt;&gt;"",OR('alle Spiele'!$H33='alle Spiele'!AR33,'alle Spiele'!$J33='alle Spiele'!AS33)),Punktsystem!$B$11,0)+IF(AND(Punktsystem!$D$10&lt;&gt;"",'alle Spiele'!$H33='alle Spiele'!$J33,'alle Spiele'!AR33='alle Spiele'!AS33,ABS('alle Spiele'!$H33-'alle Spiele'!AR33)=1),Punktsystem!$B$10,0),0)</f>
        <v>0</v>
      </c>
      <c r="AT33" s="223">
        <f>IF(AR33=Punktsystem!$B$5,IF(AND(Punktsystem!$I$14&lt;&gt;"",'alle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U33" s="226">
        <f>IF(OR('alle Spiele'!AU33="",'alle Spiele'!AV33="",'alle Spiele'!$K33="x"),0,IF(AND('alle Spiele'!$H33='alle Spiele'!AU33,'alle Spiele'!$J33='alle Spiele'!AV33),Punktsystem!$B$5,IF(OR(AND('alle Spiele'!$H33-'alle Spiele'!$J33&lt;0,'alle Spiele'!AU33-'alle Spiele'!AV33&lt;0),AND('alle Spiele'!$H33-'alle Spiele'!$J33&gt;0,'alle Spiele'!AU33-'alle Spiele'!AV33&gt;0),AND('alle Spiele'!$H33-'alle Spiele'!$J33=0,'alle Spiele'!AU33-'alle Spiele'!AV33=0)),Punktsystem!$B$6,0)))</f>
        <v>0</v>
      </c>
      <c r="AV33" s="222">
        <f>IF(AU33=Punktsystem!$B$6,IF(AND(Punktsystem!$D$9&lt;&gt;"",'alle Spiele'!$H33-'alle Spiele'!$J33='alle Spiele'!AU33-'alle Spiele'!AV33,'alle Spiele'!$H33&lt;&gt;'alle Spiele'!$J33),Punktsystem!$B$9,0)+IF(AND(Punktsystem!$D$11&lt;&gt;"",OR('alle Spiele'!$H33='alle Spiele'!AU33,'alle Spiele'!$J33='alle Spiele'!AV33)),Punktsystem!$B$11,0)+IF(AND(Punktsystem!$D$10&lt;&gt;"",'alle Spiele'!$H33='alle Spiele'!$J33,'alle Spiele'!AU33='alle Spiele'!AV33,ABS('alle Spiele'!$H33-'alle Spiele'!AU33)=1),Punktsystem!$B$10,0),0)</f>
        <v>0</v>
      </c>
      <c r="AW33" s="223">
        <f>IF(AU33=Punktsystem!$B$5,IF(AND(Punktsystem!$I$14&lt;&gt;"",'alle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X33" s="226">
        <f>IF(OR('alle Spiele'!AX33="",'alle Spiele'!AY33="",'alle Spiele'!$K33="x"),0,IF(AND('alle Spiele'!$H33='alle Spiele'!AX33,'alle Spiele'!$J33='alle Spiele'!AY33),Punktsystem!$B$5,IF(OR(AND('alle Spiele'!$H33-'alle Spiele'!$J33&lt;0,'alle Spiele'!AX33-'alle Spiele'!AY33&lt;0),AND('alle Spiele'!$H33-'alle Spiele'!$J33&gt;0,'alle Spiele'!AX33-'alle Spiele'!AY33&gt;0),AND('alle Spiele'!$H33-'alle Spiele'!$J33=0,'alle Spiele'!AX33-'alle Spiele'!AY33=0)),Punktsystem!$B$6,0)))</f>
        <v>0</v>
      </c>
      <c r="AY33" s="222">
        <f>IF(AX33=Punktsystem!$B$6,IF(AND(Punktsystem!$D$9&lt;&gt;"",'alle Spiele'!$H33-'alle Spiele'!$J33='alle Spiele'!AX33-'alle Spiele'!AY33,'alle Spiele'!$H33&lt;&gt;'alle Spiele'!$J33),Punktsystem!$B$9,0)+IF(AND(Punktsystem!$D$11&lt;&gt;"",OR('alle Spiele'!$H33='alle Spiele'!AX33,'alle Spiele'!$J33='alle Spiele'!AY33)),Punktsystem!$B$11,0)+IF(AND(Punktsystem!$D$10&lt;&gt;"",'alle Spiele'!$H33='alle Spiele'!$J33,'alle Spiele'!AX33='alle Spiele'!AY33,ABS('alle Spiele'!$H33-'alle Spiele'!AX33)=1),Punktsystem!$B$10,0),0)</f>
        <v>0</v>
      </c>
      <c r="AZ33" s="223">
        <f>IF(AX33=Punktsystem!$B$5,IF(AND(Punktsystem!$I$14&lt;&gt;"",'alle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A33" s="226">
        <f>IF(OR('alle Spiele'!BA33="",'alle Spiele'!BB33="",'alle Spiele'!$K33="x"),0,IF(AND('alle Spiele'!$H33='alle Spiele'!BA33,'alle Spiele'!$J33='alle Spiele'!BB33),Punktsystem!$B$5,IF(OR(AND('alle Spiele'!$H33-'alle Spiele'!$J33&lt;0,'alle Spiele'!BA33-'alle Spiele'!BB33&lt;0),AND('alle Spiele'!$H33-'alle Spiele'!$J33&gt;0,'alle Spiele'!BA33-'alle Spiele'!BB33&gt;0),AND('alle Spiele'!$H33-'alle Spiele'!$J33=0,'alle Spiele'!BA33-'alle Spiele'!BB33=0)),Punktsystem!$B$6,0)))</f>
        <v>0</v>
      </c>
      <c r="BB33" s="222">
        <f>IF(BA33=Punktsystem!$B$6,IF(AND(Punktsystem!$D$9&lt;&gt;"",'alle Spiele'!$H33-'alle Spiele'!$J33='alle Spiele'!BA33-'alle Spiele'!BB33,'alle Spiele'!$H33&lt;&gt;'alle Spiele'!$J33),Punktsystem!$B$9,0)+IF(AND(Punktsystem!$D$11&lt;&gt;"",OR('alle Spiele'!$H33='alle Spiele'!BA33,'alle Spiele'!$J33='alle Spiele'!BB33)),Punktsystem!$B$11,0)+IF(AND(Punktsystem!$D$10&lt;&gt;"",'alle Spiele'!$H33='alle Spiele'!$J33,'alle Spiele'!BA33='alle Spiele'!BB33,ABS('alle Spiele'!$H33-'alle Spiele'!BA33)=1),Punktsystem!$B$10,0),0)</f>
        <v>0</v>
      </c>
      <c r="BC33" s="223">
        <f>IF(BA33=Punktsystem!$B$5,IF(AND(Punktsystem!$I$14&lt;&gt;"",'alle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D33" s="226">
        <f>IF(OR('alle Spiele'!BD33="",'alle Spiele'!BE33="",'alle Spiele'!$K33="x"),0,IF(AND('alle Spiele'!$H33='alle Spiele'!BD33,'alle Spiele'!$J33='alle Spiele'!BE33),Punktsystem!$B$5,IF(OR(AND('alle Spiele'!$H33-'alle Spiele'!$J33&lt;0,'alle Spiele'!BD33-'alle Spiele'!BE33&lt;0),AND('alle Spiele'!$H33-'alle Spiele'!$J33&gt;0,'alle Spiele'!BD33-'alle Spiele'!BE33&gt;0),AND('alle Spiele'!$H33-'alle Spiele'!$J33=0,'alle Spiele'!BD33-'alle Spiele'!BE33=0)),Punktsystem!$B$6,0)))</f>
        <v>0</v>
      </c>
      <c r="BE33" s="222">
        <f>IF(BD33=Punktsystem!$B$6,IF(AND(Punktsystem!$D$9&lt;&gt;"",'alle Spiele'!$H33-'alle Spiele'!$J33='alle Spiele'!BD33-'alle Spiele'!BE33,'alle Spiele'!$H33&lt;&gt;'alle Spiele'!$J33),Punktsystem!$B$9,0)+IF(AND(Punktsystem!$D$11&lt;&gt;"",OR('alle Spiele'!$H33='alle Spiele'!BD33,'alle Spiele'!$J33='alle Spiele'!BE33)),Punktsystem!$B$11,0)+IF(AND(Punktsystem!$D$10&lt;&gt;"",'alle Spiele'!$H33='alle Spiele'!$J33,'alle Spiele'!BD33='alle Spiele'!BE33,ABS('alle Spiele'!$H33-'alle Spiele'!BD33)=1),Punktsystem!$B$10,0),0)</f>
        <v>0</v>
      </c>
      <c r="BF33" s="223">
        <f>IF(BD33=Punktsystem!$B$5,IF(AND(Punktsystem!$I$14&lt;&gt;"",'alle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G33" s="226">
        <f>IF(OR('alle Spiele'!BG33="",'alle Spiele'!BH33="",'alle Spiele'!$K33="x"),0,IF(AND('alle Spiele'!$H33='alle Spiele'!BG33,'alle Spiele'!$J33='alle Spiele'!BH33),Punktsystem!$B$5,IF(OR(AND('alle Spiele'!$H33-'alle Spiele'!$J33&lt;0,'alle Spiele'!BG33-'alle Spiele'!BH33&lt;0),AND('alle Spiele'!$H33-'alle Spiele'!$J33&gt;0,'alle Spiele'!BG33-'alle Spiele'!BH33&gt;0),AND('alle Spiele'!$H33-'alle Spiele'!$J33=0,'alle Spiele'!BG33-'alle Spiele'!BH33=0)),Punktsystem!$B$6,0)))</f>
        <v>0</v>
      </c>
      <c r="BH33" s="222">
        <f>IF(BG33=Punktsystem!$B$6,IF(AND(Punktsystem!$D$9&lt;&gt;"",'alle Spiele'!$H33-'alle Spiele'!$J33='alle Spiele'!BG33-'alle Spiele'!BH33,'alle Spiele'!$H33&lt;&gt;'alle Spiele'!$J33),Punktsystem!$B$9,0)+IF(AND(Punktsystem!$D$11&lt;&gt;"",OR('alle Spiele'!$H33='alle Spiele'!BG33,'alle Spiele'!$J33='alle Spiele'!BH33)),Punktsystem!$B$11,0)+IF(AND(Punktsystem!$D$10&lt;&gt;"",'alle Spiele'!$H33='alle Spiele'!$J33,'alle Spiele'!BG33='alle Spiele'!BH33,ABS('alle Spiele'!$H33-'alle Spiele'!BG33)=1),Punktsystem!$B$10,0),0)</f>
        <v>0</v>
      </c>
      <c r="BI33" s="223">
        <f>IF(BG33=Punktsystem!$B$5,IF(AND(Punktsystem!$I$14&lt;&gt;"",'alle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J33" s="226">
        <f>IF(OR('alle Spiele'!BJ33="",'alle Spiele'!BK33="",'alle Spiele'!$K33="x"),0,IF(AND('alle Spiele'!$H33='alle Spiele'!BJ33,'alle Spiele'!$J33='alle Spiele'!BK33),Punktsystem!$B$5,IF(OR(AND('alle Spiele'!$H33-'alle Spiele'!$J33&lt;0,'alle Spiele'!BJ33-'alle Spiele'!BK33&lt;0),AND('alle Spiele'!$H33-'alle Spiele'!$J33&gt;0,'alle Spiele'!BJ33-'alle Spiele'!BK33&gt;0),AND('alle Spiele'!$H33-'alle Spiele'!$J33=0,'alle Spiele'!BJ33-'alle Spiele'!BK33=0)),Punktsystem!$B$6,0)))</f>
        <v>0</v>
      </c>
      <c r="BK33" s="222">
        <f>IF(BJ33=Punktsystem!$B$6,IF(AND(Punktsystem!$D$9&lt;&gt;"",'alle Spiele'!$H33-'alle Spiele'!$J33='alle Spiele'!BJ33-'alle Spiele'!BK33,'alle Spiele'!$H33&lt;&gt;'alle Spiele'!$J33),Punktsystem!$B$9,0)+IF(AND(Punktsystem!$D$11&lt;&gt;"",OR('alle Spiele'!$H33='alle Spiele'!BJ33,'alle Spiele'!$J33='alle Spiele'!BK33)),Punktsystem!$B$11,0)+IF(AND(Punktsystem!$D$10&lt;&gt;"",'alle Spiele'!$H33='alle Spiele'!$J33,'alle Spiele'!BJ33='alle Spiele'!BK33,ABS('alle Spiele'!$H33-'alle Spiele'!BJ33)=1),Punktsystem!$B$10,0),0)</f>
        <v>0</v>
      </c>
      <c r="BL33" s="223">
        <f>IF(BJ33=Punktsystem!$B$5,IF(AND(Punktsystem!$I$14&lt;&gt;"",'alle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M33" s="226">
        <f>IF(OR('alle Spiele'!BM33="",'alle Spiele'!BN33="",'alle Spiele'!$K33="x"),0,IF(AND('alle Spiele'!$H33='alle Spiele'!BM33,'alle Spiele'!$J33='alle Spiele'!BN33),Punktsystem!$B$5,IF(OR(AND('alle Spiele'!$H33-'alle Spiele'!$J33&lt;0,'alle Spiele'!BM33-'alle Spiele'!BN33&lt;0),AND('alle Spiele'!$H33-'alle Spiele'!$J33&gt;0,'alle Spiele'!BM33-'alle Spiele'!BN33&gt;0),AND('alle Spiele'!$H33-'alle Spiele'!$J33=0,'alle Spiele'!BM33-'alle Spiele'!BN33=0)),Punktsystem!$B$6,0)))</f>
        <v>0</v>
      </c>
      <c r="BN33" s="222">
        <f>IF(BM33=Punktsystem!$B$6,IF(AND(Punktsystem!$D$9&lt;&gt;"",'alle Spiele'!$H33-'alle Spiele'!$J33='alle Spiele'!BM33-'alle Spiele'!BN33,'alle Spiele'!$H33&lt;&gt;'alle Spiele'!$J33),Punktsystem!$B$9,0)+IF(AND(Punktsystem!$D$11&lt;&gt;"",OR('alle Spiele'!$H33='alle Spiele'!BM33,'alle Spiele'!$J33='alle Spiele'!BN33)),Punktsystem!$B$11,0)+IF(AND(Punktsystem!$D$10&lt;&gt;"",'alle Spiele'!$H33='alle Spiele'!$J33,'alle Spiele'!BM33='alle Spiele'!BN33,ABS('alle Spiele'!$H33-'alle Spiele'!BM33)=1),Punktsystem!$B$10,0),0)</f>
        <v>0</v>
      </c>
      <c r="BO33" s="223">
        <f>IF(BM33=Punktsystem!$B$5,IF(AND(Punktsystem!$I$14&lt;&gt;"",'alle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P33" s="226">
        <f>IF(OR('alle Spiele'!BP33="",'alle Spiele'!BQ33="",'alle Spiele'!$K33="x"),0,IF(AND('alle Spiele'!$H33='alle Spiele'!BP33,'alle Spiele'!$J33='alle Spiele'!BQ33),Punktsystem!$B$5,IF(OR(AND('alle Spiele'!$H33-'alle Spiele'!$J33&lt;0,'alle Spiele'!BP33-'alle Spiele'!BQ33&lt;0),AND('alle Spiele'!$H33-'alle Spiele'!$J33&gt;0,'alle Spiele'!BP33-'alle Spiele'!BQ33&gt;0),AND('alle Spiele'!$H33-'alle Spiele'!$J33=0,'alle Spiele'!BP33-'alle Spiele'!BQ33=0)),Punktsystem!$B$6,0)))</f>
        <v>0</v>
      </c>
      <c r="BQ33" s="222">
        <f>IF(BP33=Punktsystem!$B$6,IF(AND(Punktsystem!$D$9&lt;&gt;"",'alle Spiele'!$H33-'alle Spiele'!$J33='alle Spiele'!BP33-'alle Spiele'!BQ33,'alle Spiele'!$H33&lt;&gt;'alle Spiele'!$J33),Punktsystem!$B$9,0)+IF(AND(Punktsystem!$D$11&lt;&gt;"",OR('alle Spiele'!$H33='alle Spiele'!BP33,'alle Spiele'!$J33='alle Spiele'!BQ33)),Punktsystem!$B$11,0)+IF(AND(Punktsystem!$D$10&lt;&gt;"",'alle Spiele'!$H33='alle Spiele'!$J33,'alle Spiele'!BP33='alle Spiele'!BQ33,ABS('alle Spiele'!$H33-'alle Spiele'!BP33)=1),Punktsystem!$B$10,0),0)</f>
        <v>0</v>
      </c>
      <c r="BR33" s="223">
        <f>IF(BP33=Punktsystem!$B$5,IF(AND(Punktsystem!$I$14&lt;&gt;"",'alle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S33" s="226">
        <f>IF(OR('alle Spiele'!BS33="",'alle Spiele'!BT33="",'alle Spiele'!$K33="x"),0,IF(AND('alle Spiele'!$H33='alle Spiele'!BS33,'alle Spiele'!$J33='alle Spiele'!BT33),Punktsystem!$B$5,IF(OR(AND('alle Spiele'!$H33-'alle Spiele'!$J33&lt;0,'alle Spiele'!BS33-'alle Spiele'!BT33&lt;0),AND('alle Spiele'!$H33-'alle Spiele'!$J33&gt;0,'alle Spiele'!BS33-'alle Spiele'!BT33&gt;0),AND('alle Spiele'!$H33-'alle Spiele'!$J33=0,'alle Spiele'!BS33-'alle Spiele'!BT33=0)),Punktsystem!$B$6,0)))</f>
        <v>0</v>
      </c>
      <c r="BT33" s="222">
        <f>IF(BS33=Punktsystem!$B$6,IF(AND(Punktsystem!$D$9&lt;&gt;"",'alle Spiele'!$H33-'alle Spiele'!$J33='alle Spiele'!BS33-'alle Spiele'!BT33,'alle Spiele'!$H33&lt;&gt;'alle Spiele'!$J33),Punktsystem!$B$9,0)+IF(AND(Punktsystem!$D$11&lt;&gt;"",OR('alle Spiele'!$H33='alle Spiele'!BS33,'alle Spiele'!$J33='alle Spiele'!BT33)),Punktsystem!$B$11,0)+IF(AND(Punktsystem!$D$10&lt;&gt;"",'alle Spiele'!$H33='alle Spiele'!$J33,'alle Spiele'!BS33='alle Spiele'!BT33,ABS('alle Spiele'!$H33-'alle Spiele'!BS33)=1),Punktsystem!$B$10,0),0)</f>
        <v>0</v>
      </c>
      <c r="BU33" s="223">
        <f>IF(BS33=Punktsystem!$B$5,IF(AND(Punktsystem!$I$14&lt;&gt;"",'alle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V33" s="226">
        <f>IF(OR('alle Spiele'!BV33="",'alle Spiele'!BW33="",'alle Spiele'!$K33="x"),0,IF(AND('alle Spiele'!$H33='alle Spiele'!BV33,'alle Spiele'!$J33='alle Spiele'!BW33),Punktsystem!$B$5,IF(OR(AND('alle Spiele'!$H33-'alle Spiele'!$J33&lt;0,'alle Spiele'!BV33-'alle Spiele'!BW33&lt;0),AND('alle Spiele'!$H33-'alle Spiele'!$J33&gt;0,'alle Spiele'!BV33-'alle Spiele'!BW33&gt;0),AND('alle Spiele'!$H33-'alle Spiele'!$J33=0,'alle Spiele'!BV33-'alle Spiele'!BW33=0)),Punktsystem!$B$6,0)))</f>
        <v>0</v>
      </c>
      <c r="BW33" s="222">
        <f>IF(BV33=Punktsystem!$B$6,IF(AND(Punktsystem!$D$9&lt;&gt;"",'alle Spiele'!$H33-'alle Spiele'!$J33='alle Spiele'!BV33-'alle Spiele'!BW33,'alle Spiele'!$H33&lt;&gt;'alle Spiele'!$J33),Punktsystem!$B$9,0)+IF(AND(Punktsystem!$D$11&lt;&gt;"",OR('alle Spiele'!$H33='alle Spiele'!BV33,'alle Spiele'!$J33='alle Spiele'!BW33)),Punktsystem!$B$11,0)+IF(AND(Punktsystem!$D$10&lt;&gt;"",'alle Spiele'!$H33='alle Spiele'!$J33,'alle Spiele'!BV33='alle Spiele'!BW33,ABS('alle Spiele'!$H33-'alle Spiele'!BV33)=1),Punktsystem!$B$10,0),0)</f>
        <v>0</v>
      </c>
      <c r="BX33" s="223">
        <f>IF(BV33=Punktsystem!$B$5,IF(AND(Punktsystem!$I$14&lt;&gt;"",'alle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Y33" s="226">
        <f>IF(OR('alle Spiele'!BY33="",'alle Spiele'!BZ33="",'alle Spiele'!$K33="x"),0,IF(AND('alle Spiele'!$H33='alle Spiele'!BY33,'alle Spiele'!$J33='alle Spiele'!BZ33),Punktsystem!$B$5,IF(OR(AND('alle Spiele'!$H33-'alle Spiele'!$J33&lt;0,'alle Spiele'!BY33-'alle Spiele'!BZ33&lt;0),AND('alle Spiele'!$H33-'alle Spiele'!$J33&gt;0,'alle Spiele'!BY33-'alle Spiele'!BZ33&gt;0),AND('alle Spiele'!$H33-'alle Spiele'!$J33=0,'alle Spiele'!BY33-'alle Spiele'!BZ33=0)),Punktsystem!$B$6,0)))</f>
        <v>0</v>
      </c>
      <c r="BZ33" s="222">
        <f>IF(BY33=Punktsystem!$B$6,IF(AND(Punktsystem!$D$9&lt;&gt;"",'alle Spiele'!$H33-'alle Spiele'!$J33='alle Spiele'!BY33-'alle Spiele'!BZ33,'alle Spiele'!$H33&lt;&gt;'alle Spiele'!$J33),Punktsystem!$B$9,0)+IF(AND(Punktsystem!$D$11&lt;&gt;"",OR('alle Spiele'!$H33='alle Spiele'!BY33,'alle Spiele'!$J33='alle Spiele'!BZ33)),Punktsystem!$B$11,0)+IF(AND(Punktsystem!$D$10&lt;&gt;"",'alle Spiele'!$H33='alle Spiele'!$J33,'alle Spiele'!BY33='alle Spiele'!BZ33,ABS('alle Spiele'!$H33-'alle Spiele'!BY33)=1),Punktsystem!$B$10,0),0)</f>
        <v>0</v>
      </c>
      <c r="CA33" s="223">
        <f>IF(BY33=Punktsystem!$B$5,IF(AND(Punktsystem!$I$14&lt;&gt;"",'alle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B33" s="226">
        <f>IF(OR('alle Spiele'!CB33="",'alle Spiele'!CC33="",'alle Spiele'!$K33="x"),0,IF(AND('alle Spiele'!$H33='alle Spiele'!CB33,'alle Spiele'!$J33='alle Spiele'!CC33),Punktsystem!$B$5,IF(OR(AND('alle Spiele'!$H33-'alle Spiele'!$J33&lt;0,'alle Spiele'!CB33-'alle Spiele'!CC33&lt;0),AND('alle Spiele'!$H33-'alle Spiele'!$J33&gt;0,'alle Spiele'!CB33-'alle Spiele'!CC33&gt;0),AND('alle Spiele'!$H33-'alle Spiele'!$J33=0,'alle Spiele'!CB33-'alle Spiele'!CC33=0)),Punktsystem!$B$6,0)))</f>
        <v>0</v>
      </c>
      <c r="CC33" s="222">
        <f>IF(CB33=Punktsystem!$B$6,IF(AND(Punktsystem!$D$9&lt;&gt;"",'alle Spiele'!$H33-'alle Spiele'!$J33='alle Spiele'!CB33-'alle Spiele'!CC33,'alle Spiele'!$H33&lt;&gt;'alle Spiele'!$J33),Punktsystem!$B$9,0)+IF(AND(Punktsystem!$D$11&lt;&gt;"",OR('alle Spiele'!$H33='alle Spiele'!CB33,'alle Spiele'!$J33='alle Spiele'!CC33)),Punktsystem!$B$11,0)+IF(AND(Punktsystem!$D$10&lt;&gt;"",'alle Spiele'!$H33='alle Spiele'!$J33,'alle Spiele'!CB33='alle Spiele'!CC33,ABS('alle Spiele'!$H33-'alle Spiele'!CB33)=1),Punktsystem!$B$10,0),0)</f>
        <v>0</v>
      </c>
      <c r="CD33" s="223">
        <f>IF(CB33=Punktsystem!$B$5,IF(AND(Punktsystem!$I$14&lt;&gt;"",'alle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E33" s="226">
        <f>IF(OR('alle Spiele'!CE33="",'alle Spiele'!CF33="",'alle Spiele'!$K33="x"),0,IF(AND('alle Spiele'!$H33='alle Spiele'!CE33,'alle Spiele'!$J33='alle Spiele'!CF33),Punktsystem!$B$5,IF(OR(AND('alle Spiele'!$H33-'alle Spiele'!$J33&lt;0,'alle Spiele'!CE33-'alle Spiele'!CF33&lt;0),AND('alle Spiele'!$H33-'alle Spiele'!$J33&gt;0,'alle Spiele'!CE33-'alle Spiele'!CF33&gt;0),AND('alle Spiele'!$H33-'alle Spiele'!$J33=0,'alle Spiele'!CE33-'alle Spiele'!CF33=0)),Punktsystem!$B$6,0)))</f>
        <v>0</v>
      </c>
      <c r="CF33" s="222">
        <f>IF(CE33=Punktsystem!$B$6,IF(AND(Punktsystem!$D$9&lt;&gt;"",'alle Spiele'!$H33-'alle Spiele'!$J33='alle Spiele'!CE33-'alle Spiele'!CF33,'alle Spiele'!$H33&lt;&gt;'alle Spiele'!$J33),Punktsystem!$B$9,0)+IF(AND(Punktsystem!$D$11&lt;&gt;"",OR('alle Spiele'!$H33='alle Spiele'!CE33,'alle Spiele'!$J33='alle Spiele'!CF33)),Punktsystem!$B$11,0)+IF(AND(Punktsystem!$D$10&lt;&gt;"",'alle Spiele'!$H33='alle Spiele'!$J33,'alle Spiele'!CE33='alle Spiele'!CF33,ABS('alle Spiele'!$H33-'alle Spiele'!CE33)=1),Punktsystem!$B$10,0),0)</f>
        <v>0</v>
      </c>
      <c r="CG33" s="223">
        <f>IF(CE33=Punktsystem!$B$5,IF(AND(Punktsystem!$I$14&lt;&gt;"",'alle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H33" s="226">
        <f>IF(OR('alle Spiele'!CH33="",'alle Spiele'!CI33="",'alle Spiele'!$K33="x"),0,IF(AND('alle Spiele'!$H33='alle Spiele'!CH33,'alle Spiele'!$J33='alle Spiele'!CI33),Punktsystem!$B$5,IF(OR(AND('alle Spiele'!$H33-'alle Spiele'!$J33&lt;0,'alle Spiele'!CH33-'alle Spiele'!CI33&lt;0),AND('alle Spiele'!$H33-'alle Spiele'!$J33&gt;0,'alle Spiele'!CH33-'alle Spiele'!CI33&gt;0),AND('alle Spiele'!$H33-'alle Spiele'!$J33=0,'alle Spiele'!CH33-'alle Spiele'!CI33=0)),Punktsystem!$B$6,0)))</f>
        <v>0</v>
      </c>
      <c r="CI33" s="222">
        <f>IF(CH33=Punktsystem!$B$6,IF(AND(Punktsystem!$D$9&lt;&gt;"",'alle Spiele'!$H33-'alle Spiele'!$J33='alle Spiele'!CH33-'alle Spiele'!CI33,'alle Spiele'!$H33&lt;&gt;'alle Spiele'!$J33),Punktsystem!$B$9,0)+IF(AND(Punktsystem!$D$11&lt;&gt;"",OR('alle Spiele'!$H33='alle Spiele'!CH33,'alle Spiele'!$J33='alle Spiele'!CI33)),Punktsystem!$B$11,0)+IF(AND(Punktsystem!$D$10&lt;&gt;"",'alle Spiele'!$H33='alle Spiele'!$J33,'alle Spiele'!CH33='alle Spiele'!CI33,ABS('alle Spiele'!$H33-'alle Spiele'!CH33)=1),Punktsystem!$B$10,0),0)</f>
        <v>0</v>
      </c>
      <c r="CJ33" s="223">
        <f>IF(CH33=Punktsystem!$B$5,IF(AND(Punktsystem!$I$14&lt;&gt;"",'alle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K33" s="226">
        <f>IF(OR('alle Spiele'!CK33="",'alle Spiele'!CL33="",'alle Spiele'!$K33="x"),0,IF(AND('alle Spiele'!$H33='alle Spiele'!CK33,'alle Spiele'!$J33='alle Spiele'!CL33),Punktsystem!$B$5,IF(OR(AND('alle Spiele'!$H33-'alle Spiele'!$J33&lt;0,'alle Spiele'!CK33-'alle Spiele'!CL33&lt;0),AND('alle Spiele'!$H33-'alle Spiele'!$J33&gt;0,'alle Spiele'!CK33-'alle Spiele'!CL33&gt;0),AND('alle Spiele'!$H33-'alle Spiele'!$J33=0,'alle Spiele'!CK33-'alle Spiele'!CL33=0)),Punktsystem!$B$6,0)))</f>
        <v>0</v>
      </c>
      <c r="CL33" s="222">
        <f>IF(CK33=Punktsystem!$B$6,IF(AND(Punktsystem!$D$9&lt;&gt;"",'alle Spiele'!$H33-'alle Spiele'!$J33='alle Spiele'!CK33-'alle Spiele'!CL33,'alle Spiele'!$H33&lt;&gt;'alle Spiele'!$J33),Punktsystem!$B$9,0)+IF(AND(Punktsystem!$D$11&lt;&gt;"",OR('alle Spiele'!$H33='alle Spiele'!CK33,'alle Spiele'!$J33='alle Spiele'!CL33)),Punktsystem!$B$11,0)+IF(AND(Punktsystem!$D$10&lt;&gt;"",'alle Spiele'!$H33='alle Spiele'!$J33,'alle Spiele'!CK33='alle Spiele'!CL33,ABS('alle Spiele'!$H33-'alle Spiele'!CK33)=1),Punktsystem!$B$10,0),0)</f>
        <v>0</v>
      </c>
      <c r="CM33" s="223">
        <f>IF(CK33=Punktsystem!$B$5,IF(AND(Punktsystem!$I$14&lt;&gt;"",'alle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N33" s="226">
        <f>IF(OR('alle Spiele'!CN33="",'alle Spiele'!CO33="",'alle Spiele'!$K33="x"),0,IF(AND('alle Spiele'!$H33='alle Spiele'!CN33,'alle Spiele'!$J33='alle Spiele'!CO33),Punktsystem!$B$5,IF(OR(AND('alle Spiele'!$H33-'alle Spiele'!$J33&lt;0,'alle Spiele'!CN33-'alle Spiele'!CO33&lt;0),AND('alle Spiele'!$H33-'alle Spiele'!$J33&gt;0,'alle Spiele'!CN33-'alle Spiele'!CO33&gt;0),AND('alle Spiele'!$H33-'alle Spiele'!$J33=0,'alle Spiele'!CN33-'alle Spiele'!CO33=0)),Punktsystem!$B$6,0)))</f>
        <v>0</v>
      </c>
      <c r="CO33" s="222">
        <f>IF(CN33=Punktsystem!$B$6,IF(AND(Punktsystem!$D$9&lt;&gt;"",'alle Spiele'!$H33-'alle Spiele'!$J33='alle Spiele'!CN33-'alle Spiele'!CO33,'alle Spiele'!$H33&lt;&gt;'alle Spiele'!$J33),Punktsystem!$B$9,0)+IF(AND(Punktsystem!$D$11&lt;&gt;"",OR('alle Spiele'!$H33='alle Spiele'!CN33,'alle Spiele'!$J33='alle Spiele'!CO33)),Punktsystem!$B$11,0)+IF(AND(Punktsystem!$D$10&lt;&gt;"",'alle Spiele'!$H33='alle Spiele'!$J33,'alle Spiele'!CN33='alle Spiele'!CO33,ABS('alle Spiele'!$H33-'alle Spiele'!CN33)=1),Punktsystem!$B$10,0),0)</f>
        <v>0</v>
      </c>
      <c r="CP33" s="223">
        <f>IF(CN33=Punktsystem!$B$5,IF(AND(Punktsystem!$I$14&lt;&gt;"",'alle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Q33" s="226">
        <f>IF(OR('alle Spiele'!CQ33="",'alle Spiele'!CR33="",'alle Spiele'!$K33="x"),0,IF(AND('alle Spiele'!$H33='alle Spiele'!CQ33,'alle Spiele'!$J33='alle Spiele'!CR33),Punktsystem!$B$5,IF(OR(AND('alle Spiele'!$H33-'alle Spiele'!$J33&lt;0,'alle Spiele'!CQ33-'alle Spiele'!CR33&lt;0),AND('alle Spiele'!$H33-'alle Spiele'!$J33&gt;0,'alle Spiele'!CQ33-'alle Spiele'!CR33&gt;0),AND('alle Spiele'!$H33-'alle Spiele'!$J33=0,'alle Spiele'!CQ33-'alle Spiele'!CR33=0)),Punktsystem!$B$6,0)))</f>
        <v>0</v>
      </c>
      <c r="CR33" s="222">
        <f>IF(CQ33=Punktsystem!$B$6,IF(AND(Punktsystem!$D$9&lt;&gt;"",'alle Spiele'!$H33-'alle Spiele'!$J33='alle Spiele'!CQ33-'alle Spiele'!CR33,'alle Spiele'!$H33&lt;&gt;'alle Spiele'!$J33),Punktsystem!$B$9,0)+IF(AND(Punktsystem!$D$11&lt;&gt;"",OR('alle Spiele'!$H33='alle Spiele'!CQ33,'alle Spiele'!$J33='alle Spiele'!CR33)),Punktsystem!$B$11,0)+IF(AND(Punktsystem!$D$10&lt;&gt;"",'alle Spiele'!$H33='alle Spiele'!$J33,'alle Spiele'!CQ33='alle Spiele'!CR33,ABS('alle Spiele'!$H33-'alle Spiele'!CQ33)=1),Punktsystem!$B$10,0),0)</f>
        <v>0</v>
      </c>
      <c r="CS33" s="223">
        <f>IF(CQ33=Punktsystem!$B$5,IF(AND(Punktsystem!$I$14&lt;&gt;"",'alle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T33" s="226">
        <f>IF(OR('alle Spiele'!CT33="",'alle Spiele'!CU33="",'alle Spiele'!$K33="x"),0,IF(AND('alle Spiele'!$H33='alle Spiele'!CT33,'alle Spiele'!$J33='alle Spiele'!CU33),Punktsystem!$B$5,IF(OR(AND('alle Spiele'!$H33-'alle Spiele'!$J33&lt;0,'alle Spiele'!CT33-'alle Spiele'!CU33&lt;0),AND('alle Spiele'!$H33-'alle Spiele'!$J33&gt;0,'alle Spiele'!CT33-'alle Spiele'!CU33&gt;0),AND('alle Spiele'!$H33-'alle Spiele'!$J33=0,'alle Spiele'!CT33-'alle Spiele'!CU33=0)),Punktsystem!$B$6,0)))</f>
        <v>0</v>
      </c>
      <c r="CU33" s="222">
        <f>IF(CT33=Punktsystem!$B$6,IF(AND(Punktsystem!$D$9&lt;&gt;"",'alle Spiele'!$H33-'alle Spiele'!$J33='alle Spiele'!CT33-'alle Spiele'!CU33,'alle Spiele'!$H33&lt;&gt;'alle Spiele'!$J33),Punktsystem!$B$9,0)+IF(AND(Punktsystem!$D$11&lt;&gt;"",OR('alle Spiele'!$H33='alle Spiele'!CT33,'alle Spiele'!$J33='alle Spiele'!CU33)),Punktsystem!$B$11,0)+IF(AND(Punktsystem!$D$10&lt;&gt;"",'alle Spiele'!$H33='alle Spiele'!$J33,'alle Spiele'!CT33='alle Spiele'!CU33,ABS('alle Spiele'!$H33-'alle Spiele'!CT33)=1),Punktsystem!$B$10,0),0)</f>
        <v>0</v>
      </c>
      <c r="CV33" s="223">
        <f>IF(CT33=Punktsystem!$B$5,IF(AND(Punktsystem!$I$14&lt;&gt;"",'alle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W33" s="226">
        <f>IF(OR('alle Spiele'!CW33="",'alle Spiele'!CX33="",'alle Spiele'!$K33="x"),0,IF(AND('alle Spiele'!$H33='alle Spiele'!CW33,'alle Spiele'!$J33='alle Spiele'!CX33),Punktsystem!$B$5,IF(OR(AND('alle Spiele'!$H33-'alle Spiele'!$J33&lt;0,'alle Spiele'!CW33-'alle Spiele'!CX33&lt;0),AND('alle Spiele'!$H33-'alle Spiele'!$J33&gt;0,'alle Spiele'!CW33-'alle Spiele'!CX33&gt;0),AND('alle Spiele'!$H33-'alle Spiele'!$J33=0,'alle Spiele'!CW33-'alle Spiele'!CX33=0)),Punktsystem!$B$6,0)))</f>
        <v>0</v>
      </c>
      <c r="CX33" s="222">
        <f>IF(CW33=Punktsystem!$B$6,IF(AND(Punktsystem!$D$9&lt;&gt;"",'alle Spiele'!$H33-'alle Spiele'!$J33='alle Spiele'!CW33-'alle Spiele'!CX33,'alle Spiele'!$H33&lt;&gt;'alle Spiele'!$J33),Punktsystem!$B$9,0)+IF(AND(Punktsystem!$D$11&lt;&gt;"",OR('alle Spiele'!$H33='alle Spiele'!CW33,'alle Spiele'!$J33='alle Spiele'!CX33)),Punktsystem!$B$11,0)+IF(AND(Punktsystem!$D$10&lt;&gt;"",'alle Spiele'!$H33='alle Spiele'!$J33,'alle Spiele'!CW33='alle Spiele'!CX33,ABS('alle Spiele'!$H33-'alle Spiele'!CW33)=1),Punktsystem!$B$10,0),0)</f>
        <v>0</v>
      </c>
      <c r="CY33" s="223">
        <f>IF(CW33=Punktsystem!$B$5,IF(AND(Punktsystem!$I$14&lt;&gt;"",'alle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Z33" s="226">
        <f>IF(OR('alle Spiele'!CZ33="",'alle Spiele'!DA33="",'alle Spiele'!$K33="x"),0,IF(AND('alle Spiele'!$H33='alle Spiele'!CZ33,'alle Spiele'!$J33='alle Spiele'!DA33),Punktsystem!$B$5,IF(OR(AND('alle Spiele'!$H33-'alle Spiele'!$J33&lt;0,'alle Spiele'!CZ33-'alle Spiele'!DA33&lt;0),AND('alle Spiele'!$H33-'alle Spiele'!$J33&gt;0,'alle Spiele'!CZ33-'alle Spiele'!DA33&gt;0),AND('alle Spiele'!$H33-'alle Spiele'!$J33=0,'alle Spiele'!CZ33-'alle Spiele'!DA33=0)),Punktsystem!$B$6,0)))</f>
        <v>0</v>
      </c>
      <c r="DA33" s="222">
        <f>IF(CZ33=Punktsystem!$B$6,IF(AND(Punktsystem!$D$9&lt;&gt;"",'alle Spiele'!$H33-'alle Spiele'!$J33='alle Spiele'!CZ33-'alle Spiele'!DA33,'alle Spiele'!$H33&lt;&gt;'alle Spiele'!$J33),Punktsystem!$B$9,0)+IF(AND(Punktsystem!$D$11&lt;&gt;"",OR('alle Spiele'!$H33='alle Spiele'!CZ33,'alle Spiele'!$J33='alle Spiele'!DA33)),Punktsystem!$B$11,0)+IF(AND(Punktsystem!$D$10&lt;&gt;"",'alle Spiele'!$H33='alle Spiele'!$J33,'alle Spiele'!CZ33='alle Spiele'!DA33,ABS('alle Spiele'!$H33-'alle Spiele'!CZ33)=1),Punktsystem!$B$10,0),0)</f>
        <v>0</v>
      </c>
      <c r="DB33" s="223">
        <f>IF(CZ33=Punktsystem!$B$5,IF(AND(Punktsystem!$I$14&lt;&gt;"",'alle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C33" s="226">
        <f>IF(OR('alle Spiele'!DC33="",'alle Spiele'!DD33="",'alle Spiele'!$K33="x"),0,IF(AND('alle Spiele'!$H33='alle Spiele'!DC33,'alle Spiele'!$J33='alle Spiele'!DD33),Punktsystem!$B$5,IF(OR(AND('alle Spiele'!$H33-'alle Spiele'!$J33&lt;0,'alle Spiele'!DC33-'alle Spiele'!DD33&lt;0),AND('alle Spiele'!$H33-'alle Spiele'!$J33&gt;0,'alle Spiele'!DC33-'alle Spiele'!DD33&gt;0),AND('alle Spiele'!$H33-'alle Spiele'!$J33=0,'alle Spiele'!DC33-'alle Spiele'!DD33=0)),Punktsystem!$B$6,0)))</f>
        <v>0</v>
      </c>
      <c r="DD33" s="222">
        <f>IF(DC33=Punktsystem!$B$6,IF(AND(Punktsystem!$D$9&lt;&gt;"",'alle Spiele'!$H33-'alle Spiele'!$J33='alle Spiele'!DC33-'alle Spiele'!DD33,'alle Spiele'!$H33&lt;&gt;'alle Spiele'!$J33),Punktsystem!$B$9,0)+IF(AND(Punktsystem!$D$11&lt;&gt;"",OR('alle Spiele'!$H33='alle Spiele'!DC33,'alle Spiele'!$J33='alle Spiele'!DD33)),Punktsystem!$B$11,0)+IF(AND(Punktsystem!$D$10&lt;&gt;"",'alle Spiele'!$H33='alle Spiele'!$J33,'alle Spiele'!DC33='alle Spiele'!DD33,ABS('alle Spiele'!$H33-'alle Spiele'!DC33)=1),Punktsystem!$B$10,0),0)</f>
        <v>0</v>
      </c>
      <c r="DE33" s="223">
        <f>IF(DC33=Punktsystem!$B$5,IF(AND(Punktsystem!$I$14&lt;&gt;"",'alle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F33" s="226">
        <f>IF(OR('alle Spiele'!DF33="",'alle Spiele'!DG33="",'alle Spiele'!$K33="x"),0,IF(AND('alle Spiele'!$H33='alle Spiele'!DF33,'alle Spiele'!$J33='alle Spiele'!DG33),Punktsystem!$B$5,IF(OR(AND('alle Spiele'!$H33-'alle Spiele'!$J33&lt;0,'alle Spiele'!DF33-'alle Spiele'!DG33&lt;0),AND('alle Spiele'!$H33-'alle Spiele'!$J33&gt;0,'alle Spiele'!DF33-'alle Spiele'!DG33&gt;0),AND('alle Spiele'!$H33-'alle Spiele'!$J33=0,'alle Spiele'!DF33-'alle Spiele'!DG33=0)),Punktsystem!$B$6,0)))</f>
        <v>0</v>
      </c>
      <c r="DG33" s="222">
        <f>IF(DF33=Punktsystem!$B$6,IF(AND(Punktsystem!$D$9&lt;&gt;"",'alle Spiele'!$H33-'alle Spiele'!$J33='alle Spiele'!DF33-'alle Spiele'!DG33,'alle Spiele'!$H33&lt;&gt;'alle Spiele'!$J33),Punktsystem!$B$9,0)+IF(AND(Punktsystem!$D$11&lt;&gt;"",OR('alle Spiele'!$H33='alle Spiele'!DF33,'alle Spiele'!$J33='alle Spiele'!DG33)),Punktsystem!$B$11,0)+IF(AND(Punktsystem!$D$10&lt;&gt;"",'alle Spiele'!$H33='alle Spiele'!$J33,'alle Spiele'!DF33='alle Spiele'!DG33,ABS('alle Spiele'!$H33-'alle Spiele'!DF33)=1),Punktsystem!$B$10,0),0)</f>
        <v>0</v>
      </c>
      <c r="DH33" s="223">
        <f>IF(DF33=Punktsystem!$B$5,IF(AND(Punktsystem!$I$14&lt;&gt;"",'alle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I33" s="226">
        <f>IF(OR('alle Spiele'!DI33="",'alle Spiele'!DJ33="",'alle Spiele'!$K33="x"),0,IF(AND('alle Spiele'!$H33='alle Spiele'!DI33,'alle Spiele'!$J33='alle Spiele'!DJ33),Punktsystem!$B$5,IF(OR(AND('alle Spiele'!$H33-'alle Spiele'!$J33&lt;0,'alle Spiele'!DI33-'alle Spiele'!DJ33&lt;0),AND('alle Spiele'!$H33-'alle Spiele'!$J33&gt;0,'alle Spiele'!DI33-'alle Spiele'!DJ33&gt;0),AND('alle Spiele'!$H33-'alle Spiele'!$J33=0,'alle Spiele'!DI33-'alle Spiele'!DJ33=0)),Punktsystem!$B$6,0)))</f>
        <v>0</v>
      </c>
      <c r="DJ33" s="222">
        <f>IF(DI33=Punktsystem!$B$6,IF(AND(Punktsystem!$D$9&lt;&gt;"",'alle Spiele'!$H33-'alle Spiele'!$J33='alle Spiele'!DI33-'alle Spiele'!DJ33,'alle Spiele'!$H33&lt;&gt;'alle Spiele'!$J33),Punktsystem!$B$9,0)+IF(AND(Punktsystem!$D$11&lt;&gt;"",OR('alle Spiele'!$H33='alle Spiele'!DI33,'alle Spiele'!$J33='alle Spiele'!DJ33)),Punktsystem!$B$11,0)+IF(AND(Punktsystem!$D$10&lt;&gt;"",'alle Spiele'!$H33='alle Spiele'!$J33,'alle Spiele'!DI33='alle Spiele'!DJ33,ABS('alle Spiele'!$H33-'alle Spiele'!DI33)=1),Punktsystem!$B$10,0),0)</f>
        <v>0</v>
      </c>
      <c r="DK33" s="223">
        <f>IF(DI33=Punktsystem!$B$5,IF(AND(Punktsystem!$I$14&lt;&gt;"",'alle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L33" s="226">
        <f>IF(OR('alle Spiele'!DL33="",'alle Spiele'!DM33="",'alle Spiele'!$K33="x"),0,IF(AND('alle Spiele'!$H33='alle Spiele'!DL33,'alle Spiele'!$J33='alle Spiele'!DM33),Punktsystem!$B$5,IF(OR(AND('alle Spiele'!$H33-'alle Spiele'!$J33&lt;0,'alle Spiele'!DL33-'alle Spiele'!DM33&lt;0),AND('alle Spiele'!$H33-'alle Spiele'!$J33&gt;0,'alle Spiele'!DL33-'alle Spiele'!DM33&gt;0),AND('alle Spiele'!$H33-'alle Spiele'!$J33=0,'alle Spiele'!DL33-'alle Spiele'!DM33=0)),Punktsystem!$B$6,0)))</f>
        <v>0</v>
      </c>
      <c r="DM33" s="222">
        <f>IF(DL33=Punktsystem!$B$6,IF(AND(Punktsystem!$D$9&lt;&gt;"",'alle Spiele'!$H33-'alle Spiele'!$J33='alle Spiele'!DL33-'alle Spiele'!DM33,'alle Spiele'!$H33&lt;&gt;'alle Spiele'!$J33),Punktsystem!$B$9,0)+IF(AND(Punktsystem!$D$11&lt;&gt;"",OR('alle Spiele'!$H33='alle Spiele'!DL33,'alle Spiele'!$J33='alle Spiele'!DM33)),Punktsystem!$B$11,0)+IF(AND(Punktsystem!$D$10&lt;&gt;"",'alle Spiele'!$H33='alle Spiele'!$J33,'alle Spiele'!DL33='alle Spiele'!DM33,ABS('alle Spiele'!$H33-'alle Spiele'!DL33)=1),Punktsystem!$B$10,0),0)</f>
        <v>0</v>
      </c>
      <c r="DN33" s="223">
        <f>IF(DL33=Punktsystem!$B$5,IF(AND(Punktsystem!$I$14&lt;&gt;"",'alle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O33" s="226">
        <f>IF(OR('alle Spiele'!DO33="",'alle Spiele'!DP33="",'alle Spiele'!$K33="x"),0,IF(AND('alle Spiele'!$H33='alle Spiele'!DO33,'alle Spiele'!$J33='alle Spiele'!DP33),Punktsystem!$B$5,IF(OR(AND('alle Spiele'!$H33-'alle Spiele'!$J33&lt;0,'alle Spiele'!DO33-'alle Spiele'!DP33&lt;0),AND('alle Spiele'!$H33-'alle Spiele'!$J33&gt;0,'alle Spiele'!DO33-'alle Spiele'!DP33&gt;0),AND('alle Spiele'!$H33-'alle Spiele'!$J33=0,'alle Spiele'!DO33-'alle Spiele'!DP33=0)),Punktsystem!$B$6,0)))</f>
        <v>0</v>
      </c>
      <c r="DP33" s="222">
        <f>IF(DO33=Punktsystem!$B$6,IF(AND(Punktsystem!$D$9&lt;&gt;"",'alle Spiele'!$H33-'alle Spiele'!$J33='alle Spiele'!DO33-'alle Spiele'!DP33,'alle Spiele'!$H33&lt;&gt;'alle Spiele'!$J33),Punktsystem!$B$9,0)+IF(AND(Punktsystem!$D$11&lt;&gt;"",OR('alle Spiele'!$H33='alle Spiele'!DO33,'alle Spiele'!$J33='alle Spiele'!DP33)),Punktsystem!$B$11,0)+IF(AND(Punktsystem!$D$10&lt;&gt;"",'alle Spiele'!$H33='alle Spiele'!$J33,'alle Spiele'!DO33='alle Spiele'!DP33,ABS('alle Spiele'!$H33-'alle Spiele'!DO33)=1),Punktsystem!$B$10,0),0)</f>
        <v>0</v>
      </c>
      <c r="DQ33" s="223">
        <f>IF(DO33=Punktsystem!$B$5,IF(AND(Punktsystem!$I$14&lt;&gt;"",'alle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R33" s="226">
        <f>IF(OR('alle Spiele'!DR33="",'alle Spiele'!DS33="",'alle Spiele'!$K33="x"),0,IF(AND('alle Spiele'!$H33='alle Spiele'!DR33,'alle Spiele'!$J33='alle Spiele'!DS33),Punktsystem!$B$5,IF(OR(AND('alle Spiele'!$H33-'alle Spiele'!$J33&lt;0,'alle Spiele'!DR33-'alle Spiele'!DS33&lt;0),AND('alle Spiele'!$H33-'alle Spiele'!$J33&gt;0,'alle Spiele'!DR33-'alle Spiele'!DS33&gt;0),AND('alle Spiele'!$H33-'alle Spiele'!$J33=0,'alle Spiele'!DR33-'alle Spiele'!DS33=0)),Punktsystem!$B$6,0)))</f>
        <v>0</v>
      </c>
      <c r="DS33" s="222">
        <f>IF(DR33=Punktsystem!$B$6,IF(AND(Punktsystem!$D$9&lt;&gt;"",'alle Spiele'!$H33-'alle Spiele'!$J33='alle Spiele'!DR33-'alle Spiele'!DS33,'alle Spiele'!$H33&lt;&gt;'alle Spiele'!$J33),Punktsystem!$B$9,0)+IF(AND(Punktsystem!$D$11&lt;&gt;"",OR('alle Spiele'!$H33='alle Spiele'!DR33,'alle Spiele'!$J33='alle Spiele'!DS33)),Punktsystem!$B$11,0)+IF(AND(Punktsystem!$D$10&lt;&gt;"",'alle Spiele'!$H33='alle Spiele'!$J33,'alle Spiele'!DR33='alle Spiele'!DS33,ABS('alle Spiele'!$H33-'alle Spiele'!DR33)=1),Punktsystem!$B$10,0),0)</f>
        <v>0</v>
      </c>
      <c r="DT33" s="223">
        <f>IF(DR33=Punktsystem!$B$5,IF(AND(Punktsystem!$I$14&lt;&gt;"",'alle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U33" s="226">
        <f>IF(OR('alle Spiele'!DU33="",'alle Spiele'!DV33="",'alle Spiele'!$K33="x"),0,IF(AND('alle Spiele'!$H33='alle Spiele'!DU33,'alle Spiele'!$J33='alle Spiele'!DV33),Punktsystem!$B$5,IF(OR(AND('alle Spiele'!$H33-'alle Spiele'!$J33&lt;0,'alle Spiele'!DU33-'alle Spiele'!DV33&lt;0),AND('alle Spiele'!$H33-'alle Spiele'!$J33&gt;0,'alle Spiele'!DU33-'alle Spiele'!DV33&gt;0),AND('alle Spiele'!$H33-'alle Spiele'!$J33=0,'alle Spiele'!DU33-'alle Spiele'!DV33=0)),Punktsystem!$B$6,0)))</f>
        <v>0</v>
      </c>
      <c r="DV33" s="222">
        <f>IF(DU33=Punktsystem!$B$6,IF(AND(Punktsystem!$D$9&lt;&gt;"",'alle Spiele'!$H33-'alle Spiele'!$J33='alle Spiele'!DU33-'alle Spiele'!DV33,'alle Spiele'!$H33&lt;&gt;'alle Spiele'!$J33),Punktsystem!$B$9,0)+IF(AND(Punktsystem!$D$11&lt;&gt;"",OR('alle Spiele'!$H33='alle Spiele'!DU33,'alle Spiele'!$J33='alle Spiele'!DV33)),Punktsystem!$B$11,0)+IF(AND(Punktsystem!$D$10&lt;&gt;"",'alle Spiele'!$H33='alle Spiele'!$J33,'alle Spiele'!DU33='alle Spiele'!DV33,ABS('alle Spiele'!$H33-'alle Spiele'!DU33)=1),Punktsystem!$B$10,0),0)</f>
        <v>0</v>
      </c>
      <c r="DW33" s="223">
        <f>IF(DU33=Punktsystem!$B$5,IF(AND(Punktsystem!$I$14&lt;&gt;"",'alle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X33" s="226">
        <f>IF(OR('alle Spiele'!DX33="",'alle Spiele'!DY33="",'alle Spiele'!$K33="x"),0,IF(AND('alle Spiele'!$H33='alle Spiele'!DX33,'alle Spiele'!$J33='alle Spiele'!DY33),Punktsystem!$B$5,IF(OR(AND('alle Spiele'!$H33-'alle Spiele'!$J33&lt;0,'alle Spiele'!DX33-'alle Spiele'!DY33&lt;0),AND('alle Spiele'!$H33-'alle Spiele'!$J33&gt;0,'alle Spiele'!DX33-'alle Spiele'!DY33&gt;0),AND('alle Spiele'!$H33-'alle Spiele'!$J33=0,'alle Spiele'!DX33-'alle Spiele'!DY33=0)),Punktsystem!$B$6,0)))</f>
        <v>0</v>
      </c>
      <c r="DY33" s="222">
        <f>IF(DX33=Punktsystem!$B$6,IF(AND(Punktsystem!$D$9&lt;&gt;"",'alle Spiele'!$H33-'alle Spiele'!$J33='alle Spiele'!DX33-'alle Spiele'!DY33,'alle Spiele'!$H33&lt;&gt;'alle Spiele'!$J33),Punktsystem!$B$9,0)+IF(AND(Punktsystem!$D$11&lt;&gt;"",OR('alle Spiele'!$H33='alle Spiele'!DX33,'alle Spiele'!$J33='alle Spiele'!DY33)),Punktsystem!$B$11,0)+IF(AND(Punktsystem!$D$10&lt;&gt;"",'alle Spiele'!$H33='alle Spiele'!$J33,'alle Spiele'!DX33='alle Spiele'!DY33,ABS('alle Spiele'!$H33-'alle Spiele'!DX33)=1),Punktsystem!$B$10,0),0)</f>
        <v>0</v>
      </c>
      <c r="DZ33" s="223">
        <f>IF(DX33=Punktsystem!$B$5,IF(AND(Punktsystem!$I$14&lt;&gt;"",'alle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A33" s="226">
        <f>IF(OR('alle Spiele'!EA33="",'alle Spiele'!EB33="",'alle Spiele'!$K33="x"),0,IF(AND('alle Spiele'!$H33='alle Spiele'!EA33,'alle Spiele'!$J33='alle Spiele'!EB33),Punktsystem!$B$5,IF(OR(AND('alle Spiele'!$H33-'alle Spiele'!$J33&lt;0,'alle Spiele'!EA33-'alle Spiele'!EB33&lt;0),AND('alle Spiele'!$H33-'alle Spiele'!$J33&gt;0,'alle Spiele'!EA33-'alle Spiele'!EB33&gt;0),AND('alle Spiele'!$H33-'alle Spiele'!$J33=0,'alle Spiele'!EA33-'alle Spiele'!EB33=0)),Punktsystem!$B$6,0)))</f>
        <v>0</v>
      </c>
      <c r="EB33" s="222">
        <f>IF(EA33=Punktsystem!$B$6,IF(AND(Punktsystem!$D$9&lt;&gt;"",'alle Spiele'!$H33-'alle Spiele'!$J33='alle Spiele'!EA33-'alle Spiele'!EB33,'alle Spiele'!$H33&lt;&gt;'alle Spiele'!$J33),Punktsystem!$B$9,0)+IF(AND(Punktsystem!$D$11&lt;&gt;"",OR('alle Spiele'!$H33='alle Spiele'!EA33,'alle Spiele'!$J33='alle Spiele'!EB33)),Punktsystem!$B$11,0)+IF(AND(Punktsystem!$D$10&lt;&gt;"",'alle Spiele'!$H33='alle Spiele'!$J33,'alle Spiele'!EA33='alle Spiele'!EB33,ABS('alle Spiele'!$H33-'alle Spiele'!EA33)=1),Punktsystem!$B$10,0),0)</f>
        <v>0</v>
      </c>
      <c r="EC33" s="223">
        <f>IF(EA33=Punktsystem!$B$5,IF(AND(Punktsystem!$I$14&lt;&gt;"",'alle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D33" s="226">
        <f>IF(OR('alle Spiele'!ED33="",'alle Spiele'!EE33="",'alle Spiele'!$K33="x"),0,IF(AND('alle Spiele'!$H33='alle Spiele'!ED33,'alle Spiele'!$J33='alle Spiele'!EE33),Punktsystem!$B$5,IF(OR(AND('alle Spiele'!$H33-'alle Spiele'!$J33&lt;0,'alle Spiele'!ED33-'alle Spiele'!EE33&lt;0),AND('alle Spiele'!$H33-'alle Spiele'!$J33&gt;0,'alle Spiele'!ED33-'alle Spiele'!EE33&gt;0),AND('alle Spiele'!$H33-'alle Spiele'!$J33=0,'alle Spiele'!ED33-'alle Spiele'!EE33=0)),Punktsystem!$B$6,0)))</f>
        <v>0</v>
      </c>
      <c r="EE33" s="222">
        <f>IF(ED33=Punktsystem!$B$6,IF(AND(Punktsystem!$D$9&lt;&gt;"",'alle Spiele'!$H33-'alle Spiele'!$J33='alle Spiele'!ED33-'alle Spiele'!EE33,'alle Spiele'!$H33&lt;&gt;'alle Spiele'!$J33),Punktsystem!$B$9,0)+IF(AND(Punktsystem!$D$11&lt;&gt;"",OR('alle Spiele'!$H33='alle Spiele'!ED33,'alle Spiele'!$J33='alle Spiele'!EE33)),Punktsystem!$B$11,0)+IF(AND(Punktsystem!$D$10&lt;&gt;"",'alle Spiele'!$H33='alle Spiele'!$J33,'alle Spiele'!ED33='alle Spiele'!EE33,ABS('alle Spiele'!$H33-'alle Spiele'!ED33)=1),Punktsystem!$B$10,0),0)</f>
        <v>0</v>
      </c>
      <c r="EF33" s="223">
        <f>IF(ED33=Punktsystem!$B$5,IF(AND(Punktsystem!$I$14&lt;&gt;"",'alle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G33" s="226">
        <f>IF(OR('alle Spiele'!EG33="",'alle Spiele'!EH33="",'alle Spiele'!$K33="x"),0,IF(AND('alle Spiele'!$H33='alle Spiele'!EG33,'alle Spiele'!$J33='alle Spiele'!EH33),Punktsystem!$B$5,IF(OR(AND('alle Spiele'!$H33-'alle Spiele'!$J33&lt;0,'alle Spiele'!EG33-'alle Spiele'!EH33&lt;0),AND('alle Spiele'!$H33-'alle Spiele'!$J33&gt;0,'alle Spiele'!EG33-'alle Spiele'!EH33&gt;0),AND('alle Spiele'!$H33-'alle Spiele'!$J33=0,'alle Spiele'!EG33-'alle Spiele'!EH33=0)),Punktsystem!$B$6,0)))</f>
        <v>0</v>
      </c>
      <c r="EH33" s="222">
        <f>IF(EG33=Punktsystem!$B$6,IF(AND(Punktsystem!$D$9&lt;&gt;"",'alle Spiele'!$H33-'alle Spiele'!$J33='alle Spiele'!EG33-'alle Spiele'!EH33,'alle Spiele'!$H33&lt;&gt;'alle Spiele'!$J33),Punktsystem!$B$9,0)+IF(AND(Punktsystem!$D$11&lt;&gt;"",OR('alle Spiele'!$H33='alle Spiele'!EG33,'alle Spiele'!$J33='alle Spiele'!EH33)),Punktsystem!$B$11,0)+IF(AND(Punktsystem!$D$10&lt;&gt;"",'alle Spiele'!$H33='alle Spiele'!$J33,'alle Spiele'!EG33='alle Spiele'!EH33,ABS('alle Spiele'!$H33-'alle Spiele'!EG33)=1),Punktsystem!$B$10,0),0)</f>
        <v>0</v>
      </c>
      <c r="EI33" s="223">
        <f>IF(EG33=Punktsystem!$B$5,IF(AND(Punktsystem!$I$14&lt;&gt;"",'alle Spiele'!$H33+'alle Spiele'!$J33&gt;Punktsystem!$D$14),('alle Spiele'!$H33+'alle Spiele'!$J33-Punktsystem!$D$14)*Punktsystem!$F$14,0)+IF(AND(Punktsystem!$I$15&lt;&gt;"",ABS('alle Spiele'!$H33-'alle Spiele'!$J33)&gt;Punktsystem!$D$15),(ABS('alle Spiele'!$H33-'alle Spiele'!$J33)-Punktsystem!$D$15)*Punktsystem!$F$15,0),0)</f>
        <v>0</v>
      </c>
    </row>
    <row r="34" spans="1:139">
      <c r="A34"/>
      <c r="B34"/>
      <c r="C34"/>
      <c r="D34"/>
      <c r="E34"/>
      <c r="F34"/>
      <c r="G34"/>
      <c r="H34"/>
      <c r="J34"/>
      <c r="K34"/>
      <c r="L34"/>
      <c r="M34"/>
      <c r="N34"/>
      <c r="O34"/>
      <c r="P34"/>
      <c r="Q34"/>
      <c r="T34" s="226">
        <f>IF(OR('alle Spiele'!T34="",'alle Spiele'!U34="",'alle Spiele'!$K34="x"),0,IF(AND('alle Spiele'!$H34='alle Spiele'!T34,'alle Spiele'!$J34='alle Spiele'!U34),Punktsystem!$B$5,IF(OR(AND('alle Spiele'!$H34-'alle Spiele'!$J34&lt;0,'alle Spiele'!T34-'alle Spiele'!U34&lt;0),AND('alle Spiele'!$H34-'alle Spiele'!$J34&gt;0,'alle Spiele'!T34-'alle Spiele'!U34&gt;0),AND('alle Spiele'!$H34-'alle Spiele'!$J34=0,'alle Spiele'!T34-'alle Spiele'!U34=0)),Punktsystem!$B$6,0)))</f>
        <v>0</v>
      </c>
      <c r="U34" s="222">
        <f>IF(T34=Punktsystem!$B$6,IF(AND(Punktsystem!$D$9&lt;&gt;"",'alle Spiele'!$H34-'alle Spiele'!$J34='alle Spiele'!T34-'alle Spiele'!U34,'alle Spiele'!$H34&lt;&gt;'alle Spiele'!$J34),Punktsystem!$B$9,0)+IF(AND(Punktsystem!$D$11&lt;&gt;"",OR('alle Spiele'!$H34='alle Spiele'!T34,'alle Spiele'!$J34='alle Spiele'!U34)),Punktsystem!$B$11,0)+IF(AND(Punktsystem!$D$10&lt;&gt;"",'alle Spiele'!$H34='alle Spiele'!$J34,'alle Spiele'!T34='alle Spiele'!U34,ABS('alle Spiele'!$H34-'alle Spiele'!T34)=1),Punktsystem!$B$10,0),0)</f>
        <v>0</v>
      </c>
      <c r="V34" s="223">
        <f>IF(T34=Punktsystem!$B$5,IF(AND(Punktsystem!$I$14&lt;&gt;"",'alle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W34" s="226">
        <f>IF(OR('alle Spiele'!W34="",'alle Spiele'!X34="",'alle Spiele'!$K34="x"),0,IF(AND('alle Spiele'!$H34='alle Spiele'!W34,'alle Spiele'!$J34='alle Spiele'!X34),Punktsystem!$B$5,IF(OR(AND('alle Spiele'!$H34-'alle Spiele'!$J34&lt;0,'alle Spiele'!W34-'alle Spiele'!X34&lt;0),AND('alle Spiele'!$H34-'alle Spiele'!$J34&gt;0,'alle Spiele'!W34-'alle Spiele'!X34&gt;0),AND('alle Spiele'!$H34-'alle Spiele'!$J34=0,'alle Spiele'!W34-'alle Spiele'!X34=0)),Punktsystem!$B$6,0)))</f>
        <v>0</v>
      </c>
      <c r="X34" s="222">
        <f>IF(W34=Punktsystem!$B$6,IF(AND(Punktsystem!$D$9&lt;&gt;"",'alle Spiele'!$H34-'alle Spiele'!$J34='alle Spiele'!W34-'alle Spiele'!X34,'alle Spiele'!$H34&lt;&gt;'alle Spiele'!$J34),Punktsystem!$B$9,0)+IF(AND(Punktsystem!$D$11&lt;&gt;"",OR('alle Spiele'!$H34='alle Spiele'!W34,'alle Spiele'!$J34='alle Spiele'!X34)),Punktsystem!$B$11,0)+IF(AND(Punktsystem!$D$10&lt;&gt;"",'alle Spiele'!$H34='alle Spiele'!$J34,'alle Spiele'!W34='alle Spiele'!X34,ABS('alle Spiele'!$H34-'alle Spiele'!W34)=1),Punktsystem!$B$10,0),0)</f>
        <v>0</v>
      </c>
      <c r="Y34" s="223">
        <f>IF(W34=Punktsystem!$B$5,IF(AND(Punktsystem!$I$14&lt;&gt;"",'alle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Z34" s="226">
        <f>IF(OR('alle Spiele'!Z34="",'alle Spiele'!AA34="",'alle Spiele'!$K34="x"),0,IF(AND('alle Spiele'!$H34='alle Spiele'!Z34,'alle Spiele'!$J34='alle Spiele'!AA34),Punktsystem!$B$5,IF(OR(AND('alle Spiele'!$H34-'alle Spiele'!$J34&lt;0,'alle Spiele'!Z34-'alle Spiele'!AA34&lt;0),AND('alle Spiele'!$H34-'alle Spiele'!$J34&gt;0,'alle Spiele'!Z34-'alle Spiele'!AA34&gt;0),AND('alle Spiele'!$H34-'alle Spiele'!$J34=0,'alle Spiele'!Z34-'alle Spiele'!AA34=0)),Punktsystem!$B$6,0)))</f>
        <v>0</v>
      </c>
      <c r="AA34" s="222">
        <f>IF(Z34=Punktsystem!$B$6,IF(AND(Punktsystem!$D$9&lt;&gt;"",'alle Spiele'!$H34-'alle Spiele'!$J34='alle Spiele'!Z34-'alle Spiele'!AA34,'alle Spiele'!$H34&lt;&gt;'alle Spiele'!$J34),Punktsystem!$B$9,0)+IF(AND(Punktsystem!$D$11&lt;&gt;"",OR('alle Spiele'!$H34='alle Spiele'!Z34,'alle Spiele'!$J34='alle Spiele'!AA34)),Punktsystem!$B$11,0)+IF(AND(Punktsystem!$D$10&lt;&gt;"",'alle Spiele'!$H34='alle Spiele'!$J34,'alle Spiele'!Z34='alle Spiele'!AA34,ABS('alle Spiele'!$H34-'alle Spiele'!Z34)=1),Punktsystem!$B$10,0),0)</f>
        <v>0</v>
      </c>
      <c r="AB34" s="223">
        <f>IF(Z34=Punktsystem!$B$5,IF(AND(Punktsystem!$I$14&lt;&gt;"",'alle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C34" s="226">
        <f>IF(OR('alle Spiele'!AC34="",'alle Spiele'!AD34="",'alle Spiele'!$K34="x"),0,IF(AND('alle Spiele'!$H34='alle Spiele'!AC34,'alle Spiele'!$J34='alle Spiele'!AD34),Punktsystem!$B$5,IF(OR(AND('alle Spiele'!$H34-'alle Spiele'!$J34&lt;0,'alle Spiele'!AC34-'alle Spiele'!AD34&lt;0),AND('alle Spiele'!$H34-'alle Spiele'!$J34&gt;0,'alle Spiele'!AC34-'alle Spiele'!AD34&gt;0),AND('alle Spiele'!$H34-'alle Spiele'!$J34=0,'alle Spiele'!AC34-'alle Spiele'!AD34=0)),Punktsystem!$B$6,0)))</f>
        <v>0</v>
      </c>
      <c r="AD34" s="222">
        <f>IF(AC34=Punktsystem!$B$6,IF(AND(Punktsystem!$D$9&lt;&gt;"",'alle Spiele'!$H34-'alle Spiele'!$J34='alle Spiele'!AC34-'alle Spiele'!AD34,'alle Spiele'!$H34&lt;&gt;'alle Spiele'!$J34),Punktsystem!$B$9,0)+IF(AND(Punktsystem!$D$11&lt;&gt;"",OR('alle Spiele'!$H34='alle Spiele'!AC34,'alle Spiele'!$J34='alle Spiele'!AD34)),Punktsystem!$B$11,0)+IF(AND(Punktsystem!$D$10&lt;&gt;"",'alle Spiele'!$H34='alle Spiele'!$J34,'alle Spiele'!AC34='alle Spiele'!AD34,ABS('alle Spiele'!$H34-'alle Spiele'!AC34)=1),Punktsystem!$B$10,0),0)</f>
        <v>0</v>
      </c>
      <c r="AE34" s="223">
        <f>IF(AC34=Punktsystem!$B$5,IF(AND(Punktsystem!$I$14&lt;&gt;"",'alle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F34" s="226">
        <f>IF(OR('alle Spiele'!AF34="",'alle Spiele'!AG34="",'alle Spiele'!$K34="x"),0,IF(AND('alle Spiele'!$H34='alle Spiele'!AF34,'alle Spiele'!$J34='alle Spiele'!AG34),Punktsystem!$B$5,IF(OR(AND('alle Spiele'!$H34-'alle Spiele'!$J34&lt;0,'alle Spiele'!AF34-'alle Spiele'!AG34&lt;0),AND('alle Spiele'!$H34-'alle Spiele'!$J34&gt;0,'alle Spiele'!AF34-'alle Spiele'!AG34&gt;0),AND('alle Spiele'!$H34-'alle Spiele'!$J34=0,'alle Spiele'!AF34-'alle Spiele'!AG34=0)),Punktsystem!$B$6,0)))</f>
        <v>0</v>
      </c>
      <c r="AG34" s="222">
        <f>IF(AF34=Punktsystem!$B$6,IF(AND(Punktsystem!$D$9&lt;&gt;"",'alle Spiele'!$H34-'alle Spiele'!$J34='alle Spiele'!AF34-'alle Spiele'!AG34,'alle Spiele'!$H34&lt;&gt;'alle Spiele'!$J34),Punktsystem!$B$9,0)+IF(AND(Punktsystem!$D$11&lt;&gt;"",OR('alle Spiele'!$H34='alle Spiele'!AF34,'alle Spiele'!$J34='alle Spiele'!AG34)),Punktsystem!$B$11,0)+IF(AND(Punktsystem!$D$10&lt;&gt;"",'alle Spiele'!$H34='alle Spiele'!$J34,'alle Spiele'!AF34='alle Spiele'!AG34,ABS('alle Spiele'!$H34-'alle Spiele'!AF34)=1),Punktsystem!$B$10,0),0)</f>
        <v>0</v>
      </c>
      <c r="AH34" s="223">
        <f>IF(AF34=Punktsystem!$B$5,IF(AND(Punktsystem!$I$14&lt;&gt;"",'alle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I34" s="226">
        <f>IF(OR('alle Spiele'!AI34="",'alle Spiele'!AJ34="",'alle Spiele'!$K34="x"),0,IF(AND('alle Spiele'!$H34='alle Spiele'!AI34,'alle Spiele'!$J34='alle Spiele'!AJ34),Punktsystem!$B$5,IF(OR(AND('alle Spiele'!$H34-'alle Spiele'!$J34&lt;0,'alle Spiele'!AI34-'alle Spiele'!AJ34&lt;0),AND('alle Spiele'!$H34-'alle Spiele'!$J34&gt;0,'alle Spiele'!AI34-'alle Spiele'!AJ34&gt;0),AND('alle Spiele'!$H34-'alle Spiele'!$J34=0,'alle Spiele'!AI34-'alle Spiele'!AJ34=0)),Punktsystem!$B$6,0)))</f>
        <v>0</v>
      </c>
      <c r="AJ34" s="222">
        <f>IF(AI34=Punktsystem!$B$6,IF(AND(Punktsystem!$D$9&lt;&gt;"",'alle Spiele'!$H34-'alle Spiele'!$J34='alle Spiele'!AI34-'alle Spiele'!AJ34,'alle Spiele'!$H34&lt;&gt;'alle Spiele'!$J34),Punktsystem!$B$9,0)+IF(AND(Punktsystem!$D$11&lt;&gt;"",OR('alle Spiele'!$H34='alle Spiele'!AI34,'alle Spiele'!$J34='alle Spiele'!AJ34)),Punktsystem!$B$11,0)+IF(AND(Punktsystem!$D$10&lt;&gt;"",'alle Spiele'!$H34='alle Spiele'!$J34,'alle Spiele'!AI34='alle Spiele'!AJ34,ABS('alle Spiele'!$H34-'alle Spiele'!AI34)=1),Punktsystem!$B$10,0),0)</f>
        <v>0</v>
      </c>
      <c r="AK34" s="223">
        <f>IF(AI34=Punktsystem!$B$5,IF(AND(Punktsystem!$I$14&lt;&gt;"",'alle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L34" s="226">
        <f>IF(OR('alle Spiele'!AL34="",'alle Spiele'!AM34="",'alle Spiele'!$K34="x"),0,IF(AND('alle Spiele'!$H34='alle Spiele'!AL34,'alle Spiele'!$J34='alle Spiele'!AM34),Punktsystem!$B$5,IF(OR(AND('alle Spiele'!$H34-'alle Spiele'!$J34&lt;0,'alle Spiele'!AL34-'alle Spiele'!AM34&lt;0),AND('alle Spiele'!$H34-'alle Spiele'!$J34&gt;0,'alle Spiele'!AL34-'alle Spiele'!AM34&gt;0),AND('alle Spiele'!$H34-'alle Spiele'!$J34=0,'alle Spiele'!AL34-'alle Spiele'!AM34=0)),Punktsystem!$B$6,0)))</f>
        <v>0</v>
      </c>
      <c r="AM34" s="222">
        <f>IF(AL34=Punktsystem!$B$6,IF(AND(Punktsystem!$D$9&lt;&gt;"",'alle Spiele'!$H34-'alle Spiele'!$J34='alle Spiele'!AL34-'alle Spiele'!AM34,'alle Spiele'!$H34&lt;&gt;'alle Spiele'!$J34),Punktsystem!$B$9,0)+IF(AND(Punktsystem!$D$11&lt;&gt;"",OR('alle Spiele'!$H34='alle Spiele'!AL34,'alle Spiele'!$J34='alle Spiele'!AM34)),Punktsystem!$B$11,0)+IF(AND(Punktsystem!$D$10&lt;&gt;"",'alle Spiele'!$H34='alle Spiele'!$J34,'alle Spiele'!AL34='alle Spiele'!AM34,ABS('alle Spiele'!$H34-'alle Spiele'!AL34)=1),Punktsystem!$B$10,0),0)</f>
        <v>0</v>
      </c>
      <c r="AN34" s="223">
        <f>IF(AL34=Punktsystem!$B$5,IF(AND(Punktsystem!$I$14&lt;&gt;"",'alle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O34" s="226">
        <f>IF(OR('alle Spiele'!AO34="",'alle Spiele'!AP34="",'alle Spiele'!$K34="x"),0,IF(AND('alle Spiele'!$H34='alle Spiele'!AO34,'alle Spiele'!$J34='alle Spiele'!AP34),Punktsystem!$B$5,IF(OR(AND('alle Spiele'!$H34-'alle Spiele'!$J34&lt;0,'alle Spiele'!AO34-'alle Spiele'!AP34&lt;0),AND('alle Spiele'!$H34-'alle Spiele'!$J34&gt;0,'alle Spiele'!AO34-'alle Spiele'!AP34&gt;0),AND('alle Spiele'!$H34-'alle Spiele'!$J34=0,'alle Spiele'!AO34-'alle Spiele'!AP34=0)),Punktsystem!$B$6,0)))</f>
        <v>0</v>
      </c>
      <c r="AP34" s="222">
        <f>IF(AO34=Punktsystem!$B$6,IF(AND(Punktsystem!$D$9&lt;&gt;"",'alle Spiele'!$H34-'alle Spiele'!$J34='alle Spiele'!AO34-'alle Spiele'!AP34,'alle Spiele'!$H34&lt;&gt;'alle Spiele'!$J34),Punktsystem!$B$9,0)+IF(AND(Punktsystem!$D$11&lt;&gt;"",OR('alle Spiele'!$H34='alle Spiele'!AO34,'alle Spiele'!$J34='alle Spiele'!AP34)),Punktsystem!$B$11,0)+IF(AND(Punktsystem!$D$10&lt;&gt;"",'alle Spiele'!$H34='alle Spiele'!$J34,'alle Spiele'!AO34='alle Spiele'!AP34,ABS('alle Spiele'!$H34-'alle Spiele'!AO34)=1),Punktsystem!$B$10,0),0)</f>
        <v>0</v>
      </c>
      <c r="AQ34" s="223">
        <f>IF(AO34=Punktsystem!$B$5,IF(AND(Punktsystem!$I$14&lt;&gt;"",'alle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R34" s="226">
        <f>IF(OR('alle Spiele'!AR34="",'alle Spiele'!AS34="",'alle Spiele'!$K34="x"),0,IF(AND('alle Spiele'!$H34='alle Spiele'!AR34,'alle Spiele'!$J34='alle Spiele'!AS34),Punktsystem!$B$5,IF(OR(AND('alle Spiele'!$H34-'alle Spiele'!$J34&lt;0,'alle Spiele'!AR34-'alle Spiele'!AS34&lt;0),AND('alle Spiele'!$H34-'alle Spiele'!$J34&gt;0,'alle Spiele'!AR34-'alle Spiele'!AS34&gt;0),AND('alle Spiele'!$H34-'alle Spiele'!$J34=0,'alle Spiele'!AR34-'alle Spiele'!AS34=0)),Punktsystem!$B$6,0)))</f>
        <v>0</v>
      </c>
      <c r="AS34" s="222">
        <f>IF(AR34=Punktsystem!$B$6,IF(AND(Punktsystem!$D$9&lt;&gt;"",'alle Spiele'!$H34-'alle Spiele'!$J34='alle Spiele'!AR34-'alle Spiele'!AS34,'alle Spiele'!$H34&lt;&gt;'alle Spiele'!$J34),Punktsystem!$B$9,0)+IF(AND(Punktsystem!$D$11&lt;&gt;"",OR('alle Spiele'!$H34='alle Spiele'!AR34,'alle Spiele'!$J34='alle Spiele'!AS34)),Punktsystem!$B$11,0)+IF(AND(Punktsystem!$D$10&lt;&gt;"",'alle Spiele'!$H34='alle Spiele'!$J34,'alle Spiele'!AR34='alle Spiele'!AS34,ABS('alle Spiele'!$H34-'alle Spiele'!AR34)=1),Punktsystem!$B$10,0),0)</f>
        <v>0</v>
      </c>
      <c r="AT34" s="223">
        <f>IF(AR34=Punktsystem!$B$5,IF(AND(Punktsystem!$I$14&lt;&gt;"",'alle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U34" s="226">
        <f>IF(OR('alle Spiele'!AU34="",'alle Spiele'!AV34="",'alle Spiele'!$K34="x"),0,IF(AND('alle Spiele'!$H34='alle Spiele'!AU34,'alle Spiele'!$J34='alle Spiele'!AV34),Punktsystem!$B$5,IF(OR(AND('alle Spiele'!$H34-'alle Spiele'!$J34&lt;0,'alle Spiele'!AU34-'alle Spiele'!AV34&lt;0),AND('alle Spiele'!$H34-'alle Spiele'!$J34&gt;0,'alle Spiele'!AU34-'alle Spiele'!AV34&gt;0),AND('alle Spiele'!$H34-'alle Spiele'!$J34=0,'alle Spiele'!AU34-'alle Spiele'!AV34=0)),Punktsystem!$B$6,0)))</f>
        <v>0</v>
      </c>
      <c r="AV34" s="222">
        <f>IF(AU34=Punktsystem!$B$6,IF(AND(Punktsystem!$D$9&lt;&gt;"",'alle Spiele'!$H34-'alle Spiele'!$J34='alle Spiele'!AU34-'alle Spiele'!AV34,'alle Spiele'!$H34&lt;&gt;'alle Spiele'!$J34),Punktsystem!$B$9,0)+IF(AND(Punktsystem!$D$11&lt;&gt;"",OR('alle Spiele'!$H34='alle Spiele'!AU34,'alle Spiele'!$J34='alle Spiele'!AV34)),Punktsystem!$B$11,0)+IF(AND(Punktsystem!$D$10&lt;&gt;"",'alle Spiele'!$H34='alle Spiele'!$J34,'alle Spiele'!AU34='alle Spiele'!AV34,ABS('alle Spiele'!$H34-'alle Spiele'!AU34)=1),Punktsystem!$B$10,0),0)</f>
        <v>0</v>
      </c>
      <c r="AW34" s="223">
        <f>IF(AU34=Punktsystem!$B$5,IF(AND(Punktsystem!$I$14&lt;&gt;"",'alle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X34" s="226">
        <f>IF(OR('alle Spiele'!AX34="",'alle Spiele'!AY34="",'alle Spiele'!$K34="x"),0,IF(AND('alle Spiele'!$H34='alle Spiele'!AX34,'alle Spiele'!$J34='alle Spiele'!AY34),Punktsystem!$B$5,IF(OR(AND('alle Spiele'!$H34-'alle Spiele'!$J34&lt;0,'alle Spiele'!AX34-'alle Spiele'!AY34&lt;0),AND('alle Spiele'!$H34-'alle Spiele'!$J34&gt;0,'alle Spiele'!AX34-'alle Spiele'!AY34&gt;0),AND('alle Spiele'!$H34-'alle Spiele'!$J34=0,'alle Spiele'!AX34-'alle Spiele'!AY34=0)),Punktsystem!$B$6,0)))</f>
        <v>0</v>
      </c>
      <c r="AY34" s="222">
        <f>IF(AX34=Punktsystem!$B$6,IF(AND(Punktsystem!$D$9&lt;&gt;"",'alle Spiele'!$H34-'alle Spiele'!$J34='alle Spiele'!AX34-'alle Spiele'!AY34,'alle Spiele'!$H34&lt;&gt;'alle Spiele'!$J34),Punktsystem!$B$9,0)+IF(AND(Punktsystem!$D$11&lt;&gt;"",OR('alle Spiele'!$H34='alle Spiele'!AX34,'alle Spiele'!$J34='alle Spiele'!AY34)),Punktsystem!$B$11,0)+IF(AND(Punktsystem!$D$10&lt;&gt;"",'alle Spiele'!$H34='alle Spiele'!$J34,'alle Spiele'!AX34='alle Spiele'!AY34,ABS('alle Spiele'!$H34-'alle Spiele'!AX34)=1),Punktsystem!$B$10,0),0)</f>
        <v>0</v>
      </c>
      <c r="AZ34" s="223">
        <f>IF(AX34=Punktsystem!$B$5,IF(AND(Punktsystem!$I$14&lt;&gt;"",'alle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A34" s="226">
        <f>IF(OR('alle Spiele'!BA34="",'alle Spiele'!BB34="",'alle Spiele'!$K34="x"),0,IF(AND('alle Spiele'!$H34='alle Spiele'!BA34,'alle Spiele'!$J34='alle Spiele'!BB34),Punktsystem!$B$5,IF(OR(AND('alle Spiele'!$H34-'alle Spiele'!$J34&lt;0,'alle Spiele'!BA34-'alle Spiele'!BB34&lt;0),AND('alle Spiele'!$H34-'alle Spiele'!$J34&gt;0,'alle Spiele'!BA34-'alle Spiele'!BB34&gt;0),AND('alle Spiele'!$H34-'alle Spiele'!$J34=0,'alle Spiele'!BA34-'alle Spiele'!BB34=0)),Punktsystem!$B$6,0)))</f>
        <v>0</v>
      </c>
      <c r="BB34" s="222">
        <f>IF(BA34=Punktsystem!$B$6,IF(AND(Punktsystem!$D$9&lt;&gt;"",'alle Spiele'!$H34-'alle Spiele'!$J34='alle Spiele'!BA34-'alle Spiele'!BB34,'alle Spiele'!$H34&lt;&gt;'alle Spiele'!$J34),Punktsystem!$B$9,0)+IF(AND(Punktsystem!$D$11&lt;&gt;"",OR('alle Spiele'!$H34='alle Spiele'!BA34,'alle Spiele'!$J34='alle Spiele'!BB34)),Punktsystem!$B$11,0)+IF(AND(Punktsystem!$D$10&lt;&gt;"",'alle Spiele'!$H34='alle Spiele'!$J34,'alle Spiele'!BA34='alle Spiele'!BB34,ABS('alle Spiele'!$H34-'alle Spiele'!BA34)=1),Punktsystem!$B$10,0),0)</f>
        <v>0</v>
      </c>
      <c r="BC34" s="223">
        <f>IF(BA34=Punktsystem!$B$5,IF(AND(Punktsystem!$I$14&lt;&gt;"",'alle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D34" s="226">
        <f>IF(OR('alle Spiele'!BD34="",'alle Spiele'!BE34="",'alle Spiele'!$K34="x"),0,IF(AND('alle Spiele'!$H34='alle Spiele'!BD34,'alle Spiele'!$J34='alle Spiele'!BE34),Punktsystem!$B$5,IF(OR(AND('alle Spiele'!$H34-'alle Spiele'!$J34&lt;0,'alle Spiele'!BD34-'alle Spiele'!BE34&lt;0),AND('alle Spiele'!$H34-'alle Spiele'!$J34&gt;0,'alle Spiele'!BD34-'alle Spiele'!BE34&gt;0),AND('alle Spiele'!$H34-'alle Spiele'!$J34=0,'alle Spiele'!BD34-'alle Spiele'!BE34=0)),Punktsystem!$B$6,0)))</f>
        <v>0</v>
      </c>
      <c r="BE34" s="222">
        <f>IF(BD34=Punktsystem!$B$6,IF(AND(Punktsystem!$D$9&lt;&gt;"",'alle Spiele'!$H34-'alle Spiele'!$J34='alle Spiele'!BD34-'alle Spiele'!BE34,'alle Spiele'!$H34&lt;&gt;'alle Spiele'!$J34),Punktsystem!$B$9,0)+IF(AND(Punktsystem!$D$11&lt;&gt;"",OR('alle Spiele'!$H34='alle Spiele'!BD34,'alle Spiele'!$J34='alle Spiele'!BE34)),Punktsystem!$B$11,0)+IF(AND(Punktsystem!$D$10&lt;&gt;"",'alle Spiele'!$H34='alle Spiele'!$J34,'alle Spiele'!BD34='alle Spiele'!BE34,ABS('alle Spiele'!$H34-'alle Spiele'!BD34)=1),Punktsystem!$B$10,0),0)</f>
        <v>0</v>
      </c>
      <c r="BF34" s="223">
        <f>IF(BD34=Punktsystem!$B$5,IF(AND(Punktsystem!$I$14&lt;&gt;"",'alle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G34" s="226">
        <f>IF(OR('alle Spiele'!BG34="",'alle Spiele'!BH34="",'alle Spiele'!$K34="x"),0,IF(AND('alle Spiele'!$H34='alle Spiele'!BG34,'alle Spiele'!$J34='alle Spiele'!BH34),Punktsystem!$B$5,IF(OR(AND('alle Spiele'!$H34-'alle Spiele'!$J34&lt;0,'alle Spiele'!BG34-'alle Spiele'!BH34&lt;0),AND('alle Spiele'!$H34-'alle Spiele'!$J34&gt;0,'alle Spiele'!BG34-'alle Spiele'!BH34&gt;0),AND('alle Spiele'!$H34-'alle Spiele'!$J34=0,'alle Spiele'!BG34-'alle Spiele'!BH34=0)),Punktsystem!$B$6,0)))</f>
        <v>0</v>
      </c>
      <c r="BH34" s="222">
        <f>IF(BG34=Punktsystem!$B$6,IF(AND(Punktsystem!$D$9&lt;&gt;"",'alle Spiele'!$H34-'alle Spiele'!$J34='alle Spiele'!BG34-'alle Spiele'!BH34,'alle Spiele'!$H34&lt;&gt;'alle Spiele'!$J34),Punktsystem!$B$9,0)+IF(AND(Punktsystem!$D$11&lt;&gt;"",OR('alle Spiele'!$H34='alle Spiele'!BG34,'alle Spiele'!$J34='alle Spiele'!BH34)),Punktsystem!$B$11,0)+IF(AND(Punktsystem!$D$10&lt;&gt;"",'alle Spiele'!$H34='alle Spiele'!$J34,'alle Spiele'!BG34='alle Spiele'!BH34,ABS('alle Spiele'!$H34-'alle Spiele'!BG34)=1),Punktsystem!$B$10,0),0)</f>
        <v>0</v>
      </c>
      <c r="BI34" s="223">
        <f>IF(BG34=Punktsystem!$B$5,IF(AND(Punktsystem!$I$14&lt;&gt;"",'alle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J34" s="226">
        <f>IF(OR('alle Spiele'!BJ34="",'alle Spiele'!BK34="",'alle Spiele'!$K34="x"),0,IF(AND('alle Spiele'!$H34='alle Spiele'!BJ34,'alle Spiele'!$J34='alle Spiele'!BK34),Punktsystem!$B$5,IF(OR(AND('alle Spiele'!$H34-'alle Spiele'!$J34&lt;0,'alle Spiele'!BJ34-'alle Spiele'!BK34&lt;0),AND('alle Spiele'!$H34-'alle Spiele'!$J34&gt;0,'alle Spiele'!BJ34-'alle Spiele'!BK34&gt;0),AND('alle Spiele'!$H34-'alle Spiele'!$J34=0,'alle Spiele'!BJ34-'alle Spiele'!BK34=0)),Punktsystem!$B$6,0)))</f>
        <v>0</v>
      </c>
      <c r="BK34" s="222">
        <f>IF(BJ34=Punktsystem!$B$6,IF(AND(Punktsystem!$D$9&lt;&gt;"",'alle Spiele'!$H34-'alle Spiele'!$J34='alle Spiele'!BJ34-'alle Spiele'!BK34,'alle Spiele'!$H34&lt;&gt;'alle Spiele'!$J34),Punktsystem!$B$9,0)+IF(AND(Punktsystem!$D$11&lt;&gt;"",OR('alle Spiele'!$H34='alle Spiele'!BJ34,'alle Spiele'!$J34='alle Spiele'!BK34)),Punktsystem!$B$11,0)+IF(AND(Punktsystem!$D$10&lt;&gt;"",'alle Spiele'!$H34='alle Spiele'!$J34,'alle Spiele'!BJ34='alle Spiele'!BK34,ABS('alle Spiele'!$H34-'alle Spiele'!BJ34)=1),Punktsystem!$B$10,0),0)</f>
        <v>0</v>
      </c>
      <c r="BL34" s="223">
        <f>IF(BJ34=Punktsystem!$B$5,IF(AND(Punktsystem!$I$14&lt;&gt;"",'alle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M34" s="226">
        <f>IF(OR('alle Spiele'!BM34="",'alle Spiele'!BN34="",'alle Spiele'!$K34="x"),0,IF(AND('alle Spiele'!$H34='alle Spiele'!BM34,'alle Spiele'!$J34='alle Spiele'!BN34),Punktsystem!$B$5,IF(OR(AND('alle Spiele'!$H34-'alle Spiele'!$J34&lt;0,'alle Spiele'!BM34-'alle Spiele'!BN34&lt;0),AND('alle Spiele'!$H34-'alle Spiele'!$J34&gt;0,'alle Spiele'!BM34-'alle Spiele'!BN34&gt;0),AND('alle Spiele'!$H34-'alle Spiele'!$J34=0,'alle Spiele'!BM34-'alle Spiele'!BN34=0)),Punktsystem!$B$6,0)))</f>
        <v>0</v>
      </c>
      <c r="BN34" s="222">
        <f>IF(BM34=Punktsystem!$B$6,IF(AND(Punktsystem!$D$9&lt;&gt;"",'alle Spiele'!$H34-'alle Spiele'!$J34='alle Spiele'!BM34-'alle Spiele'!BN34,'alle Spiele'!$H34&lt;&gt;'alle Spiele'!$J34),Punktsystem!$B$9,0)+IF(AND(Punktsystem!$D$11&lt;&gt;"",OR('alle Spiele'!$H34='alle Spiele'!BM34,'alle Spiele'!$J34='alle Spiele'!BN34)),Punktsystem!$B$11,0)+IF(AND(Punktsystem!$D$10&lt;&gt;"",'alle Spiele'!$H34='alle Spiele'!$J34,'alle Spiele'!BM34='alle Spiele'!BN34,ABS('alle Spiele'!$H34-'alle Spiele'!BM34)=1),Punktsystem!$B$10,0),0)</f>
        <v>0</v>
      </c>
      <c r="BO34" s="223">
        <f>IF(BM34=Punktsystem!$B$5,IF(AND(Punktsystem!$I$14&lt;&gt;"",'alle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P34" s="226">
        <f>IF(OR('alle Spiele'!BP34="",'alle Spiele'!BQ34="",'alle Spiele'!$K34="x"),0,IF(AND('alle Spiele'!$H34='alle Spiele'!BP34,'alle Spiele'!$J34='alle Spiele'!BQ34),Punktsystem!$B$5,IF(OR(AND('alle Spiele'!$H34-'alle Spiele'!$J34&lt;0,'alle Spiele'!BP34-'alle Spiele'!BQ34&lt;0),AND('alle Spiele'!$H34-'alle Spiele'!$J34&gt;0,'alle Spiele'!BP34-'alle Spiele'!BQ34&gt;0),AND('alle Spiele'!$H34-'alle Spiele'!$J34=0,'alle Spiele'!BP34-'alle Spiele'!BQ34=0)),Punktsystem!$B$6,0)))</f>
        <v>0</v>
      </c>
      <c r="BQ34" s="222">
        <f>IF(BP34=Punktsystem!$B$6,IF(AND(Punktsystem!$D$9&lt;&gt;"",'alle Spiele'!$H34-'alle Spiele'!$J34='alle Spiele'!BP34-'alle Spiele'!BQ34,'alle Spiele'!$H34&lt;&gt;'alle Spiele'!$J34),Punktsystem!$B$9,0)+IF(AND(Punktsystem!$D$11&lt;&gt;"",OR('alle Spiele'!$H34='alle Spiele'!BP34,'alle Spiele'!$J34='alle Spiele'!BQ34)),Punktsystem!$B$11,0)+IF(AND(Punktsystem!$D$10&lt;&gt;"",'alle Spiele'!$H34='alle Spiele'!$J34,'alle Spiele'!BP34='alle Spiele'!BQ34,ABS('alle Spiele'!$H34-'alle Spiele'!BP34)=1),Punktsystem!$B$10,0),0)</f>
        <v>0</v>
      </c>
      <c r="BR34" s="223">
        <f>IF(BP34=Punktsystem!$B$5,IF(AND(Punktsystem!$I$14&lt;&gt;"",'alle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S34" s="226">
        <f>IF(OR('alle Spiele'!BS34="",'alle Spiele'!BT34="",'alle Spiele'!$K34="x"),0,IF(AND('alle Spiele'!$H34='alle Spiele'!BS34,'alle Spiele'!$J34='alle Spiele'!BT34),Punktsystem!$B$5,IF(OR(AND('alle Spiele'!$H34-'alle Spiele'!$J34&lt;0,'alle Spiele'!BS34-'alle Spiele'!BT34&lt;0),AND('alle Spiele'!$H34-'alle Spiele'!$J34&gt;0,'alle Spiele'!BS34-'alle Spiele'!BT34&gt;0),AND('alle Spiele'!$H34-'alle Spiele'!$J34=0,'alle Spiele'!BS34-'alle Spiele'!BT34=0)),Punktsystem!$B$6,0)))</f>
        <v>0</v>
      </c>
      <c r="BT34" s="222">
        <f>IF(BS34=Punktsystem!$B$6,IF(AND(Punktsystem!$D$9&lt;&gt;"",'alle Spiele'!$H34-'alle Spiele'!$J34='alle Spiele'!BS34-'alle Spiele'!BT34,'alle Spiele'!$H34&lt;&gt;'alle Spiele'!$J34),Punktsystem!$B$9,0)+IF(AND(Punktsystem!$D$11&lt;&gt;"",OR('alle Spiele'!$H34='alle Spiele'!BS34,'alle Spiele'!$J34='alle Spiele'!BT34)),Punktsystem!$B$11,0)+IF(AND(Punktsystem!$D$10&lt;&gt;"",'alle Spiele'!$H34='alle Spiele'!$J34,'alle Spiele'!BS34='alle Spiele'!BT34,ABS('alle Spiele'!$H34-'alle Spiele'!BS34)=1),Punktsystem!$B$10,0),0)</f>
        <v>0</v>
      </c>
      <c r="BU34" s="223">
        <f>IF(BS34=Punktsystem!$B$5,IF(AND(Punktsystem!$I$14&lt;&gt;"",'alle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V34" s="226">
        <f>IF(OR('alle Spiele'!BV34="",'alle Spiele'!BW34="",'alle Spiele'!$K34="x"),0,IF(AND('alle Spiele'!$H34='alle Spiele'!BV34,'alle Spiele'!$J34='alle Spiele'!BW34),Punktsystem!$B$5,IF(OR(AND('alle Spiele'!$H34-'alle Spiele'!$J34&lt;0,'alle Spiele'!BV34-'alle Spiele'!BW34&lt;0),AND('alle Spiele'!$H34-'alle Spiele'!$J34&gt;0,'alle Spiele'!BV34-'alle Spiele'!BW34&gt;0),AND('alle Spiele'!$H34-'alle Spiele'!$J34=0,'alle Spiele'!BV34-'alle Spiele'!BW34=0)),Punktsystem!$B$6,0)))</f>
        <v>0</v>
      </c>
      <c r="BW34" s="222">
        <f>IF(BV34=Punktsystem!$B$6,IF(AND(Punktsystem!$D$9&lt;&gt;"",'alle Spiele'!$H34-'alle Spiele'!$J34='alle Spiele'!BV34-'alle Spiele'!BW34,'alle Spiele'!$H34&lt;&gt;'alle Spiele'!$J34),Punktsystem!$B$9,0)+IF(AND(Punktsystem!$D$11&lt;&gt;"",OR('alle Spiele'!$H34='alle Spiele'!BV34,'alle Spiele'!$J34='alle Spiele'!BW34)),Punktsystem!$B$11,0)+IF(AND(Punktsystem!$D$10&lt;&gt;"",'alle Spiele'!$H34='alle Spiele'!$J34,'alle Spiele'!BV34='alle Spiele'!BW34,ABS('alle Spiele'!$H34-'alle Spiele'!BV34)=1),Punktsystem!$B$10,0),0)</f>
        <v>0</v>
      </c>
      <c r="BX34" s="223">
        <f>IF(BV34=Punktsystem!$B$5,IF(AND(Punktsystem!$I$14&lt;&gt;"",'alle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Y34" s="226">
        <f>IF(OR('alle Spiele'!BY34="",'alle Spiele'!BZ34="",'alle Spiele'!$K34="x"),0,IF(AND('alle Spiele'!$H34='alle Spiele'!BY34,'alle Spiele'!$J34='alle Spiele'!BZ34),Punktsystem!$B$5,IF(OR(AND('alle Spiele'!$H34-'alle Spiele'!$J34&lt;0,'alle Spiele'!BY34-'alle Spiele'!BZ34&lt;0),AND('alle Spiele'!$H34-'alle Spiele'!$J34&gt;0,'alle Spiele'!BY34-'alle Spiele'!BZ34&gt;0),AND('alle Spiele'!$H34-'alle Spiele'!$J34=0,'alle Spiele'!BY34-'alle Spiele'!BZ34=0)),Punktsystem!$B$6,0)))</f>
        <v>0</v>
      </c>
      <c r="BZ34" s="222">
        <f>IF(BY34=Punktsystem!$B$6,IF(AND(Punktsystem!$D$9&lt;&gt;"",'alle Spiele'!$H34-'alle Spiele'!$J34='alle Spiele'!BY34-'alle Spiele'!BZ34,'alle Spiele'!$H34&lt;&gt;'alle Spiele'!$J34),Punktsystem!$B$9,0)+IF(AND(Punktsystem!$D$11&lt;&gt;"",OR('alle Spiele'!$H34='alle Spiele'!BY34,'alle Spiele'!$J34='alle Spiele'!BZ34)),Punktsystem!$B$11,0)+IF(AND(Punktsystem!$D$10&lt;&gt;"",'alle Spiele'!$H34='alle Spiele'!$J34,'alle Spiele'!BY34='alle Spiele'!BZ34,ABS('alle Spiele'!$H34-'alle Spiele'!BY34)=1),Punktsystem!$B$10,0),0)</f>
        <v>0</v>
      </c>
      <c r="CA34" s="223">
        <f>IF(BY34=Punktsystem!$B$5,IF(AND(Punktsystem!$I$14&lt;&gt;"",'alle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B34" s="226">
        <f>IF(OR('alle Spiele'!CB34="",'alle Spiele'!CC34="",'alle Spiele'!$K34="x"),0,IF(AND('alle Spiele'!$H34='alle Spiele'!CB34,'alle Spiele'!$J34='alle Spiele'!CC34),Punktsystem!$B$5,IF(OR(AND('alle Spiele'!$H34-'alle Spiele'!$J34&lt;0,'alle Spiele'!CB34-'alle Spiele'!CC34&lt;0),AND('alle Spiele'!$H34-'alle Spiele'!$J34&gt;0,'alle Spiele'!CB34-'alle Spiele'!CC34&gt;0),AND('alle Spiele'!$H34-'alle Spiele'!$J34=0,'alle Spiele'!CB34-'alle Spiele'!CC34=0)),Punktsystem!$B$6,0)))</f>
        <v>0</v>
      </c>
      <c r="CC34" s="222">
        <f>IF(CB34=Punktsystem!$B$6,IF(AND(Punktsystem!$D$9&lt;&gt;"",'alle Spiele'!$H34-'alle Spiele'!$J34='alle Spiele'!CB34-'alle Spiele'!CC34,'alle Spiele'!$H34&lt;&gt;'alle Spiele'!$J34),Punktsystem!$B$9,0)+IF(AND(Punktsystem!$D$11&lt;&gt;"",OR('alle Spiele'!$H34='alle Spiele'!CB34,'alle Spiele'!$J34='alle Spiele'!CC34)),Punktsystem!$B$11,0)+IF(AND(Punktsystem!$D$10&lt;&gt;"",'alle Spiele'!$H34='alle Spiele'!$J34,'alle Spiele'!CB34='alle Spiele'!CC34,ABS('alle Spiele'!$H34-'alle Spiele'!CB34)=1),Punktsystem!$B$10,0),0)</f>
        <v>0</v>
      </c>
      <c r="CD34" s="223">
        <f>IF(CB34=Punktsystem!$B$5,IF(AND(Punktsystem!$I$14&lt;&gt;"",'alle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E34" s="226">
        <f>IF(OR('alle Spiele'!CE34="",'alle Spiele'!CF34="",'alle Spiele'!$K34="x"),0,IF(AND('alle Spiele'!$H34='alle Spiele'!CE34,'alle Spiele'!$J34='alle Spiele'!CF34),Punktsystem!$B$5,IF(OR(AND('alle Spiele'!$H34-'alle Spiele'!$J34&lt;0,'alle Spiele'!CE34-'alle Spiele'!CF34&lt;0),AND('alle Spiele'!$H34-'alle Spiele'!$J34&gt;0,'alle Spiele'!CE34-'alle Spiele'!CF34&gt;0),AND('alle Spiele'!$H34-'alle Spiele'!$J34=0,'alle Spiele'!CE34-'alle Spiele'!CF34=0)),Punktsystem!$B$6,0)))</f>
        <v>0</v>
      </c>
      <c r="CF34" s="222">
        <f>IF(CE34=Punktsystem!$B$6,IF(AND(Punktsystem!$D$9&lt;&gt;"",'alle Spiele'!$H34-'alle Spiele'!$J34='alle Spiele'!CE34-'alle Spiele'!CF34,'alle Spiele'!$H34&lt;&gt;'alle Spiele'!$J34),Punktsystem!$B$9,0)+IF(AND(Punktsystem!$D$11&lt;&gt;"",OR('alle Spiele'!$H34='alle Spiele'!CE34,'alle Spiele'!$J34='alle Spiele'!CF34)),Punktsystem!$B$11,0)+IF(AND(Punktsystem!$D$10&lt;&gt;"",'alle Spiele'!$H34='alle Spiele'!$J34,'alle Spiele'!CE34='alle Spiele'!CF34,ABS('alle Spiele'!$H34-'alle Spiele'!CE34)=1),Punktsystem!$B$10,0),0)</f>
        <v>0</v>
      </c>
      <c r="CG34" s="223">
        <f>IF(CE34=Punktsystem!$B$5,IF(AND(Punktsystem!$I$14&lt;&gt;"",'alle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H34" s="226">
        <f>IF(OR('alle Spiele'!CH34="",'alle Spiele'!CI34="",'alle Spiele'!$K34="x"),0,IF(AND('alle Spiele'!$H34='alle Spiele'!CH34,'alle Spiele'!$J34='alle Spiele'!CI34),Punktsystem!$B$5,IF(OR(AND('alle Spiele'!$H34-'alle Spiele'!$J34&lt;0,'alle Spiele'!CH34-'alle Spiele'!CI34&lt;0),AND('alle Spiele'!$H34-'alle Spiele'!$J34&gt;0,'alle Spiele'!CH34-'alle Spiele'!CI34&gt;0),AND('alle Spiele'!$H34-'alle Spiele'!$J34=0,'alle Spiele'!CH34-'alle Spiele'!CI34=0)),Punktsystem!$B$6,0)))</f>
        <v>0</v>
      </c>
      <c r="CI34" s="222">
        <f>IF(CH34=Punktsystem!$B$6,IF(AND(Punktsystem!$D$9&lt;&gt;"",'alle Spiele'!$H34-'alle Spiele'!$J34='alle Spiele'!CH34-'alle Spiele'!CI34,'alle Spiele'!$H34&lt;&gt;'alle Spiele'!$J34),Punktsystem!$B$9,0)+IF(AND(Punktsystem!$D$11&lt;&gt;"",OR('alle Spiele'!$H34='alle Spiele'!CH34,'alle Spiele'!$J34='alle Spiele'!CI34)),Punktsystem!$B$11,0)+IF(AND(Punktsystem!$D$10&lt;&gt;"",'alle Spiele'!$H34='alle Spiele'!$J34,'alle Spiele'!CH34='alle Spiele'!CI34,ABS('alle Spiele'!$H34-'alle Spiele'!CH34)=1),Punktsystem!$B$10,0),0)</f>
        <v>0</v>
      </c>
      <c r="CJ34" s="223">
        <f>IF(CH34=Punktsystem!$B$5,IF(AND(Punktsystem!$I$14&lt;&gt;"",'alle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K34" s="226">
        <f>IF(OR('alle Spiele'!CK34="",'alle Spiele'!CL34="",'alle Spiele'!$K34="x"),0,IF(AND('alle Spiele'!$H34='alle Spiele'!CK34,'alle Spiele'!$J34='alle Spiele'!CL34),Punktsystem!$B$5,IF(OR(AND('alle Spiele'!$H34-'alle Spiele'!$J34&lt;0,'alle Spiele'!CK34-'alle Spiele'!CL34&lt;0),AND('alle Spiele'!$H34-'alle Spiele'!$J34&gt;0,'alle Spiele'!CK34-'alle Spiele'!CL34&gt;0),AND('alle Spiele'!$H34-'alle Spiele'!$J34=0,'alle Spiele'!CK34-'alle Spiele'!CL34=0)),Punktsystem!$B$6,0)))</f>
        <v>0</v>
      </c>
      <c r="CL34" s="222">
        <f>IF(CK34=Punktsystem!$B$6,IF(AND(Punktsystem!$D$9&lt;&gt;"",'alle Spiele'!$H34-'alle Spiele'!$J34='alle Spiele'!CK34-'alle Spiele'!CL34,'alle Spiele'!$H34&lt;&gt;'alle Spiele'!$J34),Punktsystem!$B$9,0)+IF(AND(Punktsystem!$D$11&lt;&gt;"",OR('alle Spiele'!$H34='alle Spiele'!CK34,'alle Spiele'!$J34='alle Spiele'!CL34)),Punktsystem!$B$11,0)+IF(AND(Punktsystem!$D$10&lt;&gt;"",'alle Spiele'!$H34='alle Spiele'!$J34,'alle Spiele'!CK34='alle Spiele'!CL34,ABS('alle Spiele'!$H34-'alle Spiele'!CK34)=1),Punktsystem!$B$10,0),0)</f>
        <v>0</v>
      </c>
      <c r="CM34" s="223">
        <f>IF(CK34=Punktsystem!$B$5,IF(AND(Punktsystem!$I$14&lt;&gt;"",'alle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N34" s="226">
        <f>IF(OR('alle Spiele'!CN34="",'alle Spiele'!CO34="",'alle Spiele'!$K34="x"),0,IF(AND('alle Spiele'!$H34='alle Spiele'!CN34,'alle Spiele'!$J34='alle Spiele'!CO34),Punktsystem!$B$5,IF(OR(AND('alle Spiele'!$H34-'alle Spiele'!$J34&lt;0,'alle Spiele'!CN34-'alle Spiele'!CO34&lt;0),AND('alle Spiele'!$H34-'alle Spiele'!$J34&gt;0,'alle Spiele'!CN34-'alle Spiele'!CO34&gt;0),AND('alle Spiele'!$H34-'alle Spiele'!$J34=0,'alle Spiele'!CN34-'alle Spiele'!CO34=0)),Punktsystem!$B$6,0)))</f>
        <v>0</v>
      </c>
      <c r="CO34" s="222">
        <f>IF(CN34=Punktsystem!$B$6,IF(AND(Punktsystem!$D$9&lt;&gt;"",'alle Spiele'!$H34-'alle Spiele'!$J34='alle Spiele'!CN34-'alle Spiele'!CO34,'alle Spiele'!$H34&lt;&gt;'alle Spiele'!$J34),Punktsystem!$B$9,0)+IF(AND(Punktsystem!$D$11&lt;&gt;"",OR('alle Spiele'!$H34='alle Spiele'!CN34,'alle Spiele'!$J34='alle Spiele'!CO34)),Punktsystem!$B$11,0)+IF(AND(Punktsystem!$D$10&lt;&gt;"",'alle Spiele'!$H34='alle Spiele'!$J34,'alle Spiele'!CN34='alle Spiele'!CO34,ABS('alle Spiele'!$H34-'alle Spiele'!CN34)=1),Punktsystem!$B$10,0),0)</f>
        <v>0</v>
      </c>
      <c r="CP34" s="223">
        <f>IF(CN34=Punktsystem!$B$5,IF(AND(Punktsystem!$I$14&lt;&gt;"",'alle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Q34" s="226">
        <f>IF(OR('alle Spiele'!CQ34="",'alle Spiele'!CR34="",'alle Spiele'!$K34="x"),0,IF(AND('alle Spiele'!$H34='alle Spiele'!CQ34,'alle Spiele'!$J34='alle Spiele'!CR34),Punktsystem!$B$5,IF(OR(AND('alle Spiele'!$H34-'alle Spiele'!$J34&lt;0,'alle Spiele'!CQ34-'alle Spiele'!CR34&lt;0),AND('alle Spiele'!$H34-'alle Spiele'!$J34&gt;0,'alle Spiele'!CQ34-'alle Spiele'!CR34&gt;0),AND('alle Spiele'!$H34-'alle Spiele'!$J34=0,'alle Spiele'!CQ34-'alle Spiele'!CR34=0)),Punktsystem!$B$6,0)))</f>
        <v>0</v>
      </c>
      <c r="CR34" s="222">
        <f>IF(CQ34=Punktsystem!$B$6,IF(AND(Punktsystem!$D$9&lt;&gt;"",'alle Spiele'!$H34-'alle Spiele'!$J34='alle Spiele'!CQ34-'alle Spiele'!CR34,'alle Spiele'!$H34&lt;&gt;'alle Spiele'!$J34),Punktsystem!$B$9,0)+IF(AND(Punktsystem!$D$11&lt;&gt;"",OR('alle Spiele'!$H34='alle Spiele'!CQ34,'alle Spiele'!$J34='alle Spiele'!CR34)),Punktsystem!$B$11,0)+IF(AND(Punktsystem!$D$10&lt;&gt;"",'alle Spiele'!$H34='alle Spiele'!$J34,'alle Spiele'!CQ34='alle Spiele'!CR34,ABS('alle Spiele'!$H34-'alle Spiele'!CQ34)=1),Punktsystem!$B$10,0),0)</f>
        <v>0</v>
      </c>
      <c r="CS34" s="223">
        <f>IF(CQ34=Punktsystem!$B$5,IF(AND(Punktsystem!$I$14&lt;&gt;"",'alle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T34" s="226">
        <f>IF(OR('alle Spiele'!CT34="",'alle Spiele'!CU34="",'alle Spiele'!$K34="x"),0,IF(AND('alle Spiele'!$H34='alle Spiele'!CT34,'alle Spiele'!$J34='alle Spiele'!CU34),Punktsystem!$B$5,IF(OR(AND('alle Spiele'!$H34-'alle Spiele'!$J34&lt;0,'alle Spiele'!CT34-'alle Spiele'!CU34&lt;0),AND('alle Spiele'!$H34-'alle Spiele'!$J34&gt;0,'alle Spiele'!CT34-'alle Spiele'!CU34&gt;0),AND('alle Spiele'!$H34-'alle Spiele'!$J34=0,'alle Spiele'!CT34-'alle Spiele'!CU34=0)),Punktsystem!$B$6,0)))</f>
        <v>0</v>
      </c>
      <c r="CU34" s="222">
        <f>IF(CT34=Punktsystem!$B$6,IF(AND(Punktsystem!$D$9&lt;&gt;"",'alle Spiele'!$H34-'alle Spiele'!$J34='alle Spiele'!CT34-'alle Spiele'!CU34,'alle Spiele'!$H34&lt;&gt;'alle Spiele'!$J34),Punktsystem!$B$9,0)+IF(AND(Punktsystem!$D$11&lt;&gt;"",OR('alle Spiele'!$H34='alle Spiele'!CT34,'alle Spiele'!$J34='alle Spiele'!CU34)),Punktsystem!$B$11,0)+IF(AND(Punktsystem!$D$10&lt;&gt;"",'alle Spiele'!$H34='alle Spiele'!$J34,'alle Spiele'!CT34='alle Spiele'!CU34,ABS('alle Spiele'!$H34-'alle Spiele'!CT34)=1),Punktsystem!$B$10,0),0)</f>
        <v>0</v>
      </c>
      <c r="CV34" s="223">
        <f>IF(CT34=Punktsystem!$B$5,IF(AND(Punktsystem!$I$14&lt;&gt;"",'alle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W34" s="226">
        <f>IF(OR('alle Spiele'!CW34="",'alle Spiele'!CX34="",'alle Spiele'!$K34="x"),0,IF(AND('alle Spiele'!$H34='alle Spiele'!CW34,'alle Spiele'!$J34='alle Spiele'!CX34),Punktsystem!$B$5,IF(OR(AND('alle Spiele'!$H34-'alle Spiele'!$J34&lt;0,'alle Spiele'!CW34-'alle Spiele'!CX34&lt;0),AND('alle Spiele'!$H34-'alle Spiele'!$J34&gt;0,'alle Spiele'!CW34-'alle Spiele'!CX34&gt;0),AND('alle Spiele'!$H34-'alle Spiele'!$J34=0,'alle Spiele'!CW34-'alle Spiele'!CX34=0)),Punktsystem!$B$6,0)))</f>
        <v>0</v>
      </c>
      <c r="CX34" s="222">
        <f>IF(CW34=Punktsystem!$B$6,IF(AND(Punktsystem!$D$9&lt;&gt;"",'alle Spiele'!$H34-'alle Spiele'!$J34='alle Spiele'!CW34-'alle Spiele'!CX34,'alle Spiele'!$H34&lt;&gt;'alle Spiele'!$J34),Punktsystem!$B$9,0)+IF(AND(Punktsystem!$D$11&lt;&gt;"",OR('alle Spiele'!$H34='alle Spiele'!CW34,'alle Spiele'!$J34='alle Spiele'!CX34)),Punktsystem!$B$11,0)+IF(AND(Punktsystem!$D$10&lt;&gt;"",'alle Spiele'!$H34='alle Spiele'!$J34,'alle Spiele'!CW34='alle Spiele'!CX34,ABS('alle Spiele'!$H34-'alle Spiele'!CW34)=1),Punktsystem!$B$10,0),0)</f>
        <v>0</v>
      </c>
      <c r="CY34" s="223">
        <f>IF(CW34=Punktsystem!$B$5,IF(AND(Punktsystem!$I$14&lt;&gt;"",'alle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Z34" s="226">
        <f>IF(OR('alle Spiele'!CZ34="",'alle Spiele'!DA34="",'alle Spiele'!$K34="x"),0,IF(AND('alle Spiele'!$H34='alle Spiele'!CZ34,'alle Spiele'!$J34='alle Spiele'!DA34),Punktsystem!$B$5,IF(OR(AND('alle Spiele'!$H34-'alle Spiele'!$J34&lt;0,'alle Spiele'!CZ34-'alle Spiele'!DA34&lt;0),AND('alle Spiele'!$H34-'alle Spiele'!$J34&gt;0,'alle Spiele'!CZ34-'alle Spiele'!DA34&gt;0),AND('alle Spiele'!$H34-'alle Spiele'!$J34=0,'alle Spiele'!CZ34-'alle Spiele'!DA34=0)),Punktsystem!$B$6,0)))</f>
        <v>0</v>
      </c>
      <c r="DA34" s="222">
        <f>IF(CZ34=Punktsystem!$B$6,IF(AND(Punktsystem!$D$9&lt;&gt;"",'alle Spiele'!$H34-'alle Spiele'!$J34='alle Spiele'!CZ34-'alle Spiele'!DA34,'alle Spiele'!$H34&lt;&gt;'alle Spiele'!$J34),Punktsystem!$B$9,0)+IF(AND(Punktsystem!$D$11&lt;&gt;"",OR('alle Spiele'!$H34='alle Spiele'!CZ34,'alle Spiele'!$J34='alle Spiele'!DA34)),Punktsystem!$B$11,0)+IF(AND(Punktsystem!$D$10&lt;&gt;"",'alle Spiele'!$H34='alle Spiele'!$J34,'alle Spiele'!CZ34='alle Spiele'!DA34,ABS('alle Spiele'!$H34-'alle Spiele'!CZ34)=1),Punktsystem!$B$10,0),0)</f>
        <v>0</v>
      </c>
      <c r="DB34" s="223">
        <f>IF(CZ34=Punktsystem!$B$5,IF(AND(Punktsystem!$I$14&lt;&gt;"",'alle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C34" s="226">
        <f>IF(OR('alle Spiele'!DC34="",'alle Spiele'!DD34="",'alle Spiele'!$K34="x"),0,IF(AND('alle Spiele'!$H34='alle Spiele'!DC34,'alle Spiele'!$J34='alle Spiele'!DD34),Punktsystem!$B$5,IF(OR(AND('alle Spiele'!$H34-'alle Spiele'!$J34&lt;0,'alle Spiele'!DC34-'alle Spiele'!DD34&lt;0),AND('alle Spiele'!$H34-'alle Spiele'!$J34&gt;0,'alle Spiele'!DC34-'alle Spiele'!DD34&gt;0),AND('alle Spiele'!$H34-'alle Spiele'!$J34=0,'alle Spiele'!DC34-'alle Spiele'!DD34=0)),Punktsystem!$B$6,0)))</f>
        <v>0</v>
      </c>
      <c r="DD34" s="222">
        <f>IF(DC34=Punktsystem!$B$6,IF(AND(Punktsystem!$D$9&lt;&gt;"",'alle Spiele'!$H34-'alle Spiele'!$J34='alle Spiele'!DC34-'alle Spiele'!DD34,'alle Spiele'!$H34&lt;&gt;'alle Spiele'!$J34),Punktsystem!$B$9,0)+IF(AND(Punktsystem!$D$11&lt;&gt;"",OR('alle Spiele'!$H34='alle Spiele'!DC34,'alle Spiele'!$J34='alle Spiele'!DD34)),Punktsystem!$B$11,0)+IF(AND(Punktsystem!$D$10&lt;&gt;"",'alle Spiele'!$H34='alle Spiele'!$J34,'alle Spiele'!DC34='alle Spiele'!DD34,ABS('alle Spiele'!$H34-'alle Spiele'!DC34)=1),Punktsystem!$B$10,0),0)</f>
        <v>0</v>
      </c>
      <c r="DE34" s="223">
        <f>IF(DC34=Punktsystem!$B$5,IF(AND(Punktsystem!$I$14&lt;&gt;"",'alle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F34" s="226">
        <f>IF(OR('alle Spiele'!DF34="",'alle Spiele'!DG34="",'alle Spiele'!$K34="x"),0,IF(AND('alle Spiele'!$H34='alle Spiele'!DF34,'alle Spiele'!$J34='alle Spiele'!DG34),Punktsystem!$B$5,IF(OR(AND('alle Spiele'!$H34-'alle Spiele'!$J34&lt;0,'alle Spiele'!DF34-'alle Spiele'!DG34&lt;0),AND('alle Spiele'!$H34-'alle Spiele'!$J34&gt;0,'alle Spiele'!DF34-'alle Spiele'!DG34&gt;0),AND('alle Spiele'!$H34-'alle Spiele'!$J34=0,'alle Spiele'!DF34-'alle Spiele'!DG34=0)),Punktsystem!$B$6,0)))</f>
        <v>0</v>
      </c>
      <c r="DG34" s="222">
        <f>IF(DF34=Punktsystem!$B$6,IF(AND(Punktsystem!$D$9&lt;&gt;"",'alle Spiele'!$H34-'alle Spiele'!$J34='alle Spiele'!DF34-'alle Spiele'!DG34,'alle Spiele'!$H34&lt;&gt;'alle Spiele'!$J34),Punktsystem!$B$9,0)+IF(AND(Punktsystem!$D$11&lt;&gt;"",OR('alle Spiele'!$H34='alle Spiele'!DF34,'alle Spiele'!$J34='alle Spiele'!DG34)),Punktsystem!$B$11,0)+IF(AND(Punktsystem!$D$10&lt;&gt;"",'alle Spiele'!$H34='alle Spiele'!$J34,'alle Spiele'!DF34='alle Spiele'!DG34,ABS('alle Spiele'!$H34-'alle Spiele'!DF34)=1),Punktsystem!$B$10,0),0)</f>
        <v>0</v>
      </c>
      <c r="DH34" s="223">
        <f>IF(DF34=Punktsystem!$B$5,IF(AND(Punktsystem!$I$14&lt;&gt;"",'alle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I34" s="226">
        <f>IF(OR('alle Spiele'!DI34="",'alle Spiele'!DJ34="",'alle Spiele'!$K34="x"),0,IF(AND('alle Spiele'!$H34='alle Spiele'!DI34,'alle Spiele'!$J34='alle Spiele'!DJ34),Punktsystem!$B$5,IF(OR(AND('alle Spiele'!$H34-'alle Spiele'!$J34&lt;0,'alle Spiele'!DI34-'alle Spiele'!DJ34&lt;0),AND('alle Spiele'!$H34-'alle Spiele'!$J34&gt;0,'alle Spiele'!DI34-'alle Spiele'!DJ34&gt;0),AND('alle Spiele'!$H34-'alle Spiele'!$J34=0,'alle Spiele'!DI34-'alle Spiele'!DJ34=0)),Punktsystem!$B$6,0)))</f>
        <v>0</v>
      </c>
      <c r="DJ34" s="222">
        <f>IF(DI34=Punktsystem!$B$6,IF(AND(Punktsystem!$D$9&lt;&gt;"",'alle Spiele'!$H34-'alle Spiele'!$J34='alle Spiele'!DI34-'alle Spiele'!DJ34,'alle Spiele'!$H34&lt;&gt;'alle Spiele'!$J34),Punktsystem!$B$9,0)+IF(AND(Punktsystem!$D$11&lt;&gt;"",OR('alle Spiele'!$H34='alle Spiele'!DI34,'alle Spiele'!$J34='alle Spiele'!DJ34)),Punktsystem!$B$11,0)+IF(AND(Punktsystem!$D$10&lt;&gt;"",'alle Spiele'!$H34='alle Spiele'!$J34,'alle Spiele'!DI34='alle Spiele'!DJ34,ABS('alle Spiele'!$H34-'alle Spiele'!DI34)=1),Punktsystem!$B$10,0),0)</f>
        <v>0</v>
      </c>
      <c r="DK34" s="223">
        <f>IF(DI34=Punktsystem!$B$5,IF(AND(Punktsystem!$I$14&lt;&gt;"",'alle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L34" s="226">
        <f>IF(OR('alle Spiele'!DL34="",'alle Spiele'!DM34="",'alle Spiele'!$K34="x"),0,IF(AND('alle Spiele'!$H34='alle Spiele'!DL34,'alle Spiele'!$J34='alle Spiele'!DM34),Punktsystem!$B$5,IF(OR(AND('alle Spiele'!$H34-'alle Spiele'!$J34&lt;0,'alle Spiele'!DL34-'alle Spiele'!DM34&lt;0),AND('alle Spiele'!$H34-'alle Spiele'!$J34&gt;0,'alle Spiele'!DL34-'alle Spiele'!DM34&gt;0),AND('alle Spiele'!$H34-'alle Spiele'!$J34=0,'alle Spiele'!DL34-'alle Spiele'!DM34=0)),Punktsystem!$B$6,0)))</f>
        <v>0</v>
      </c>
      <c r="DM34" s="222">
        <f>IF(DL34=Punktsystem!$B$6,IF(AND(Punktsystem!$D$9&lt;&gt;"",'alle Spiele'!$H34-'alle Spiele'!$J34='alle Spiele'!DL34-'alle Spiele'!DM34,'alle Spiele'!$H34&lt;&gt;'alle Spiele'!$J34),Punktsystem!$B$9,0)+IF(AND(Punktsystem!$D$11&lt;&gt;"",OR('alle Spiele'!$H34='alle Spiele'!DL34,'alle Spiele'!$J34='alle Spiele'!DM34)),Punktsystem!$B$11,0)+IF(AND(Punktsystem!$D$10&lt;&gt;"",'alle Spiele'!$H34='alle Spiele'!$J34,'alle Spiele'!DL34='alle Spiele'!DM34,ABS('alle Spiele'!$H34-'alle Spiele'!DL34)=1),Punktsystem!$B$10,0),0)</f>
        <v>0</v>
      </c>
      <c r="DN34" s="223">
        <f>IF(DL34=Punktsystem!$B$5,IF(AND(Punktsystem!$I$14&lt;&gt;"",'alle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O34" s="226">
        <f>IF(OR('alle Spiele'!DO34="",'alle Spiele'!DP34="",'alle Spiele'!$K34="x"),0,IF(AND('alle Spiele'!$H34='alle Spiele'!DO34,'alle Spiele'!$J34='alle Spiele'!DP34),Punktsystem!$B$5,IF(OR(AND('alle Spiele'!$H34-'alle Spiele'!$J34&lt;0,'alle Spiele'!DO34-'alle Spiele'!DP34&lt;0),AND('alle Spiele'!$H34-'alle Spiele'!$J34&gt;0,'alle Spiele'!DO34-'alle Spiele'!DP34&gt;0),AND('alle Spiele'!$H34-'alle Spiele'!$J34=0,'alle Spiele'!DO34-'alle Spiele'!DP34=0)),Punktsystem!$B$6,0)))</f>
        <v>0</v>
      </c>
      <c r="DP34" s="222">
        <f>IF(DO34=Punktsystem!$B$6,IF(AND(Punktsystem!$D$9&lt;&gt;"",'alle Spiele'!$H34-'alle Spiele'!$J34='alle Spiele'!DO34-'alle Spiele'!DP34,'alle Spiele'!$H34&lt;&gt;'alle Spiele'!$J34),Punktsystem!$B$9,0)+IF(AND(Punktsystem!$D$11&lt;&gt;"",OR('alle Spiele'!$H34='alle Spiele'!DO34,'alle Spiele'!$J34='alle Spiele'!DP34)),Punktsystem!$B$11,0)+IF(AND(Punktsystem!$D$10&lt;&gt;"",'alle Spiele'!$H34='alle Spiele'!$J34,'alle Spiele'!DO34='alle Spiele'!DP34,ABS('alle Spiele'!$H34-'alle Spiele'!DO34)=1),Punktsystem!$B$10,0),0)</f>
        <v>0</v>
      </c>
      <c r="DQ34" s="223">
        <f>IF(DO34=Punktsystem!$B$5,IF(AND(Punktsystem!$I$14&lt;&gt;"",'alle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R34" s="226">
        <f>IF(OR('alle Spiele'!DR34="",'alle Spiele'!DS34="",'alle Spiele'!$K34="x"),0,IF(AND('alle Spiele'!$H34='alle Spiele'!DR34,'alle Spiele'!$J34='alle Spiele'!DS34),Punktsystem!$B$5,IF(OR(AND('alle Spiele'!$H34-'alle Spiele'!$J34&lt;0,'alle Spiele'!DR34-'alle Spiele'!DS34&lt;0),AND('alle Spiele'!$H34-'alle Spiele'!$J34&gt;0,'alle Spiele'!DR34-'alle Spiele'!DS34&gt;0),AND('alle Spiele'!$H34-'alle Spiele'!$J34=0,'alle Spiele'!DR34-'alle Spiele'!DS34=0)),Punktsystem!$B$6,0)))</f>
        <v>0</v>
      </c>
      <c r="DS34" s="222">
        <f>IF(DR34=Punktsystem!$B$6,IF(AND(Punktsystem!$D$9&lt;&gt;"",'alle Spiele'!$H34-'alle Spiele'!$J34='alle Spiele'!DR34-'alle Spiele'!DS34,'alle Spiele'!$H34&lt;&gt;'alle Spiele'!$J34),Punktsystem!$B$9,0)+IF(AND(Punktsystem!$D$11&lt;&gt;"",OR('alle Spiele'!$H34='alle Spiele'!DR34,'alle Spiele'!$J34='alle Spiele'!DS34)),Punktsystem!$B$11,0)+IF(AND(Punktsystem!$D$10&lt;&gt;"",'alle Spiele'!$H34='alle Spiele'!$J34,'alle Spiele'!DR34='alle Spiele'!DS34,ABS('alle Spiele'!$H34-'alle Spiele'!DR34)=1),Punktsystem!$B$10,0),0)</f>
        <v>0</v>
      </c>
      <c r="DT34" s="223">
        <f>IF(DR34=Punktsystem!$B$5,IF(AND(Punktsystem!$I$14&lt;&gt;"",'alle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U34" s="226">
        <f>IF(OR('alle Spiele'!DU34="",'alle Spiele'!DV34="",'alle Spiele'!$K34="x"),0,IF(AND('alle Spiele'!$H34='alle Spiele'!DU34,'alle Spiele'!$J34='alle Spiele'!DV34),Punktsystem!$B$5,IF(OR(AND('alle Spiele'!$H34-'alle Spiele'!$J34&lt;0,'alle Spiele'!DU34-'alle Spiele'!DV34&lt;0),AND('alle Spiele'!$H34-'alle Spiele'!$J34&gt;0,'alle Spiele'!DU34-'alle Spiele'!DV34&gt;0),AND('alle Spiele'!$H34-'alle Spiele'!$J34=0,'alle Spiele'!DU34-'alle Spiele'!DV34=0)),Punktsystem!$B$6,0)))</f>
        <v>0</v>
      </c>
      <c r="DV34" s="222">
        <f>IF(DU34=Punktsystem!$B$6,IF(AND(Punktsystem!$D$9&lt;&gt;"",'alle Spiele'!$H34-'alle Spiele'!$J34='alle Spiele'!DU34-'alle Spiele'!DV34,'alle Spiele'!$H34&lt;&gt;'alle Spiele'!$J34),Punktsystem!$B$9,0)+IF(AND(Punktsystem!$D$11&lt;&gt;"",OR('alle Spiele'!$H34='alle Spiele'!DU34,'alle Spiele'!$J34='alle Spiele'!DV34)),Punktsystem!$B$11,0)+IF(AND(Punktsystem!$D$10&lt;&gt;"",'alle Spiele'!$H34='alle Spiele'!$J34,'alle Spiele'!DU34='alle Spiele'!DV34,ABS('alle Spiele'!$H34-'alle Spiele'!DU34)=1),Punktsystem!$B$10,0),0)</f>
        <v>0</v>
      </c>
      <c r="DW34" s="223">
        <f>IF(DU34=Punktsystem!$B$5,IF(AND(Punktsystem!$I$14&lt;&gt;"",'alle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X34" s="226">
        <f>IF(OR('alle Spiele'!DX34="",'alle Spiele'!DY34="",'alle Spiele'!$K34="x"),0,IF(AND('alle Spiele'!$H34='alle Spiele'!DX34,'alle Spiele'!$J34='alle Spiele'!DY34),Punktsystem!$B$5,IF(OR(AND('alle Spiele'!$H34-'alle Spiele'!$J34&lt;0,'alle Spiele'!DX34-'alle Spiele'!DY34&lt;0),AND('alle Spiele'!$H34-'alle Spiele'!$J34&gt;0,'alle Spiele'!DX34-'alle Spiele'!DY34&gt;0),AND('alle Spiele'!$H34-'alle Spiele'!$J34=0,'alle Spiele'!DX34-'alle Spiele'!DY34=0)),Punktsystem!$B$6,0)))</f>
        <v>0</v>
      </c>
      <c r="DY34" s="222">
        <f>IF(DX34=Punktsystem!$B$6,IF(AND(Punktsystem!$D$9&lt;&gt;"",'alle Spiele'!$H34-'alle Spiele'!$J34='alle Spiele'!DX34-'alle Spiele'!DY34,'alle Spiele'!$H34&lt;&gt;'alle Spiele'!$J34),Punktsystem!$B$9,0)+IF(AND(Punktsystem!$D$11&lt;&gt;"",OR('alle Spiele'!$H34='alle Spiele'!DX34,'alle Spiele'!$J34='alle Spiele'!DY34)),Punktsystem!$B$11,0)+IF(AND(Punktsystem!$D$10&lt;&gt;"",'alle Spiele'!$H34='alle Spiele'!$J34,'alle Spiele'!DX34='alle Spiele'!DY34,ABS('alle Spiele'!$H34-'alle Spiele'!DX34)=1),Punktsystem!$B$10,0),0)</f>
        <v>0</v>
      </c>
      <c r="DZ34" s="223">
        <f>IF(DX34=Punktsystem!$B$5,IF(AND(Punktsystem!$I$14&lt;&gt;"",'alle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A34" s="226">
        <f>IF(OR('alle Spiele'!EA34="",'alle Spiele'!EB34="",'alle Spiele'!$K34="x"),0,IF(AND('alle Spiele'!$H34='alle Spiele'!EA34,'alle Spiele'!$J34='alle Spiele'!EB34),Punktsystem!$B$5,IF(OR(AND('alle Spiele'!$H34-'alle Spiele'!$J34&lt;0,'alle Spiele'!EA34-'alle Spiele'!EB34&lt;0),AND('alle Spiele'!$H34-'alle Spiele'!$J34&gt;0,'alle Spiele'!EA34-'alle Spiele'!EB34&gt;0),AND('alle Spiele'!$H34-'alle Spiele'!$J34=0,'alle Spiele'!EA34-'alle Spiele'!EB34=0)),Punktsystem!$B$6,0)))</f>
        <v>0</v>
      </c>
      <c r="EB34" s="222">
        <f>IF(EA34=Punktsystem!$B$6,IF(AND(Punktsystem!$D$9&lt;&gt;"",'alle Spiele'!$H34-'alle Spiele'!$J34='alle Spiele'!EA34-'alle Spiele'!EB34,'alle Spiele'!$H34&lt;&gt;'alle Spiele'!$J34),Punktsystem!$B$9,0)+IF(AND(Punktsystem!$D$11&lt;&gt;"",OR('alle Spiele'!$H34='alle Spiele'!EA34,'alle Spiele'!$J34='alle Spiele'!EB34)),Punktsystem!$B$11,0)+IF(AND(Punktsystem!$D$10&lt;&gt;"",'alle Spiele'!$H34='alle Spiele'!$J34,'alle Spiele'!EA34='alle Spiele'!EB34,ABS('alle Spiele'!$H34-'alle Spiele'!EA34)=1),Punktsystem!$B$10,0),0)</f>
        <v>0</v>
      </c>
      <c r="EC34" s="223">
        <f>IF(EA34=Punktsystem!$B$5,IF(AND(Punktsystem!$I$14&lt;&gt;"",'alle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D34" s="226">
        <f>IF(OR('alle Spiele'!ED34="",'alle Spiele'!EE34="",'alle Spiele'!$K34="x"),0,IF(AND('alle Spiele'!$H34='alle Spiele'!ED34,'alle Spiele'!$J34='alle Spiele'!EE34),Punktsystem!$B$5,IF(OR(AND('alle Spiele'!$H34-'alle Spiele'!$J34&lt;0,'alle Spiele'!ED34-'alle Spiele'!EE34&lt;0),AND('alle Spiele'!$H34-'alle Spiele'!$J34&gt;0,'alle Spiele'!ED34-'alle Spiele'!EE34&gt;0),AND('alle Spiele'!$H34-'alle Spiele'!$J34=0,'alle Spiele'!ED34-'alle Spiele'!EE34=0)),Punktsystem!$B$6,0)))</f>
        <v>0</v>
      </c>
      <c r="EE34" s="222">
        <f>IF(ED34=Punktsystem!$B$6,IF(AND(Punktsystem!$D$9&lt;&gt;"",'alle Spiele'!$H34-'alle Spiele'!$J34='alle Spiele'!ED34-'alle Spiele'!EE34,'alle Spiele'!$H34&lt;&gt;'alle Spiele'!$J34),Punktsystem!$B$9,0)+IF(AND(Punktsystem!$D$11&lt;&gt;"",OR('alle Spiele'!$H34='alle Spiele'!ED34,'alle Spiele'!$J34='alle Spiele'!EE34)),Punktsystem!$B$11,0)+IF(AND(Punktsystem!$D$10&lt;&gt;"",'alle Spiele'!$H34='alle Spiele'!$J34,'alle Spiele'!ED34='alle Spiele'!EE34,ABS('alle Spiele'!$H34-'alle Spiele'!ED34)=1),Punktsystem!$B$10,0),0)</f>
        <v>0</v>
      </c>
      <c r="EF34" s="223">
        <f>IF(ED34=Punktsystem!$B$5,IF(AND(Punktsystem!$I$14&lt;&gt;"",'alle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G34" s="226">
        <f>IF(OR('alle Spiele'!EG34="",'alle Spiele'!EH34="",'alle Spiele'!$K34="x"),0,IF(AND('alle Spiele'!$H34='alle Spiele'!EG34,'alle Spiele'!$J34='alle Spiele'!EH34),Punktsystem!$B$5,IF(OR(AND('alle Spiele'!$H34-'alle Spiele'!$J34&lt;0,'alle Spiele'!EG34-'alle Spiele'!EH34&lt;0),AND('alle Spiele'!$H34-'alle Spiele'!$J34&gt;0,'alle Spiele'!EG34-'alle Spiele'!EH34&gt;0),AND('alle Spiele'!$H34-'alle Spiele'!$J34=0,'alle Spiele'!EG34-'alle Spiele'!EH34=0)),Punktsystem!$B$6,0)))</f>
        <v>0</v>
      </c>
      <c r="EH34" s="222">
        <f>IF(EG34=Punktsystem!$B$6,IF(AND(Punktsystem!$D$9&lt;&gt;"",'alle Spiele'!$H34-'alle Spiele'!$J34='alle Spiele'!EG34-'alle Spiele'!EH34,'alle Spiele'!$H34&lt;&gt;'alle Spiele'!$J34),Punktsystem!$B$9,0)+IF(AND(Punktsystem!$D$11&lt;&gt;"",OR('alle Spiele'!$H34='alle Spiele'!EG34,'alle Spiele'!$J34='alle Spiele'!EH34)),Punktsystem!$B$11,0)+IF(AND(Punktsystem!$D$10&lt;&gt;"",'alle Spiele'!$H34='alle Spiele'!$J34,'alle Spiele'!EG34='alle Spiele'!EH34,ABS('alle Spiele'!$H34-'alle Spiele'!EG34)=1),Punktsystem!$B$10,0),0)</f>
        <v>0</v>
      </c>
      <c r="EI34" s="223">
        <f>IF(EG34=Punktsystem!$B$5,IF(AND(Punktsystem!$I$14&lt;&gt;"",'alle Spiele'!$H34+'alle Spiele'!$J34&gt;Punktsystem!$D$14),('alle Spiele'!$H34+'alle Spiele'!$J34-Punktsystem!$D$14)*Punktsystem!$F$14,0)+IF(AND(Punktsystem!$I$15&lt;&gt;"",ABS('alle Spiele'!$H34-'alle Spiele'!$J34)&gt;Punktsystem!$D$15),(ABS('alle Spiele'!$H34-'alle Spiele'!$J34)-Punktsystem!$D$15)*Punktsystem!$F$15,0),0)</f>
        <v>0</v>
      </c>
    </row>
    <row r="35" spans="1:139">
      <c r="A35"/>
      <c r="B35"/>
      <c r="C35"/>
      <c r="D35"/>
      <c r="E35"/>
      <c r="F35"/>
      <c r="G35"/>
      <c r="H35"/>
      <c r="J35"/>
      <c r="K35"/>
      <c r="L35"/>
      <c r="M35"/>
      <c r="N35"/>
      <c r="O35"/>
      <c r="P35"/>
      <c r="Q35"/>
      <c r="T35" s="226">
        <f>IF(OR('alle Spiele'!T35="",'alle Spiele'!U35="",'alle Spiele'!$K35="x"),0,IF(AND('alle Spiele'!$H35='alle Spiele'!T35,'alle Spiele'!$J35='alle Spiele'!U35),Punktsystem!$B$5,IF(OR(AND('alle Spiele'!$H35-'alle Spiele'!$J35&lt;0,'alle Spiele'!T35-'alle Spiele'!U35&lt;0),AND('alle Spiele'!$H35-'alle Spiele'!$J35&gt;0,'alle Spiele'!T35-'alle Spiele'!U35&gt;0),AND('alle Spiele'!$H35-'alle Spiele'!$J35=0,'alle Spiele'!T35-'alle Spiele'!U35=0)),Punktsystem!$B$6,0)))</f>
        <v>0</v>
      </c>
      <c r="U35" s="222">
        <f>IF(T35=Punktsystem!$B$6,IF(AND(Punktsystem!$D$9&lt;&gt;"",'alle Spiele'!$H35-'alle Spiele'!$J35='alle Spiele'!T35-'alle Spiele'!U35,'alle Spiele'!$H35&lt;&gt;'alle Spiele'!$J35),Punktsystem!$B$9,0)+IF(AND(Punktsystem!$D$11&lt;&gt;"",OR('alle Spiele'!$H35='alle Spiele'!T35,'alle Spiele'!$J35='alle Spiele'!U35)),Punktsystem!$B$11,0)+IF(AND(Punktsystem!$D$10&lt;&gt;"",'alle Spiele'!$H35='alle Spiele'!$J35,'alle Spiele'!T35='alle Spiele'!U35,ABS('alle Spiele'!$H35-'alle Spiele'!T35)=1),Punktsystem!$B$10,0),0)</f>
        <v>0</v>
      </c>
      <c r="V35" s="223">
        <f>IF(T35=Punktsystem!$B$5,IF(AND(Punktsystem!$I$14&lt;&gt;"",'alle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W35" s="226">
        <f>IF(OR('alle Spiele'!W35="",'alle Spiele'!X35="",'alle Spiele'!$K35="x"),0,IF(AND('alle Spiele'!$H35='alle Spiele'!W35,'alle Spiele'!$J35='alle Spiele'!X35),Punktsystem!$B$5,IF(OR(AND('alle Spiele'!$H35-'alle Spiele'!$J35&lt;0,'alle Spiele'!W35-'alle Spiele'!X35&lt;0),AND('alle Spiele'!$H35-'alle Spiele'!$J35&gt;0,'alle Spiele'!W35-'alle Spiele'!X35&gt;0),AND('alle Spiele'!$H35-'alle Spiele'!$J35=0,'alle Spiele'!W35-'alle Spiele'!X35=0)),Punktsystem!$B$6,0)))</f>
        <v>0</v>
      </c>
      <c r="X35" s="222">
        <f>IF(W35=Punktsystem!$B$6,IF(AND(Punktsystem!$D$9&lt;&gt;"",'alle Spiele'!$H35-'alle Spiele'!$J35='alle Spiele'!W35-'alle Spiele'!X35,'alle Spiele'!$H35&lt;&gt;'alle Spiele'!$J35),Punktsystem!$B$9,0)+IF(AND(Punktsystem!$D$11&lt;&gt;"",OR('alle Spiele'!$H35='alle Spiele'!W35,'alle Spiele'!$J35='alle Spiele'!X35)),Punktsystem!$B$11,0)+IF(AND(Punktsystem!$D$10&lt;&gt;"",'alle Spiele'!$H35='alle Spiele'!$J35,'alle Spiele'!W35='alle Spiele'!X35,ABS('alle Spiele'!$H35-'alle Spiele'!W35)=1),Punktsystem!$B$10,0),0)</f>
        <v>0</v>
      </c>
      <c r="Y35" s="223">
        <f>IF(W35=Punktsystem!$B$5,IF(AND(Punktsystem!$I$14&lt;&gt;"",'alle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Z35" s="226">
        <f>IF(OR('alle Spiele'!Z35="",'alle Spiele'!AA35="",'alle Spiele'!$K35="x"),0,IF(AND('alle Spiele'!$H35='alle Spiele'!Z35,'alle Spiele'!$J35='alle Spiele'!AA35),Punktsystem!$B$5,IF(OR(AND('alle Spiele'!$H35-'alle Spiele'!$J35&lt;0,'alle Spiele'!Z35-'alle Spiele'!AA35&lt;0),AND('alle Spiele'!$H35-'alle Spiele'!$J35&gt;0,'alle Spiele'!Z35-'alle Spiele'!AA35&gt;0),AND('alle Spiele'!$H35-'alle Spiele'!$J35=0,'alle Spiele'!Z35-'alle Spiele'!AA35=0)),Punktsystem!$B$6,0)))</f>
        <v>0</v>
      </c>
      <c r="AA35" s="222">
        <f>IF(Z35=Punktsystem!$B$6,IF(AND(Punktsystem!$D$9&lt;&gt;"",'alle Spiele'!$H35-'alle Spiele'!$J35='alle Spiele'!Z35-'alle Spiele'!AA35,'alle Spiele'!$H35&lt;&gt;'alle Spiele'!$J35),Punktsystem!$B$9,0)+IF(AND(Punktsystem!$D$11&lt;&gt;"",OR('alle Spiele'!$H35='alle Spiele'!Z35,'alle Spiele'!$J35='alle Spiele'!AA35)),Punktsystem!$B$11,0)+IF(AND(Punktsystem!$D$10&lt;&gt;"",'alle Spiele'!$H35='alle Spiele'!$J35,'alle Spiele'!Z35='alle Spiele'!AA35,ABS('alle Spiele'!$H35-'alle Spiele'!Z35)=1),Punktsystem!$B$10,0),0)</f>
        <v>0</v>
      </c>
      <c r="AB35" s="223">
        <f>IF(Z35=Punktsystem!$B$5,IF(AND(Punktsystem!$I$14&lt;&gt;"",'alle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C35" s="226">
        <f>IF(OR('alle Spiele'!AC35="",'alle Spiele'!AD35="",'alle Spiele'!$K35="x"),0,IF(AND('alle Spiele'!$H35='alle Spiele'!AC35,'alle Spiele'!$J35='alle Spiele'!AD35),Punktsystem!$B$5,IF(OR(AND('alle Spiele'!$H35-'alle Spiele'!$J35&lt;0,'alle Spiele'!AC35-'alle Spiele'!AD35&lt;0),AND('alle Spiele'!$H35-'alle Spiele'!$J35&gt;0,'alle Spiele'!AC35-'alle Spiele'!AD35&gt;0),AND('alle Spiele'!$H35-'alle Spiele'!$J35=0,'alle Spiele'!AC35-'alle Spiele'!AD35=0)),Punktsystem!$B$6,0)))</f>
        <v>0</v>
      </c>
      <c r="AD35" s="222">
        <f>IF(AC35=Punktsystem!$B$6,IF(AND(Punktsystem!$D$9&lt;&gt;"",'alle Spiele'!$H35-'alle Spiele'!$J35='alle Spiele'!AC35-'alle Spiele'!AD35,'alle Spiele'!$H35&lt;&gt;'alle Spiele'!$J35),Punktsystem!$B$9,0)+IF(AND(Punktsystem!$D$11&lt;&gt;"",OR('alle Spiele'!$H35='alle Spiele'!AC35,'alle Spiele'!$J35='alle Spiele'!AD35)),Punktsystem!$B$11,0)+IF(AND(Punktsystem!$D$10&lt;&gt;"",'alle Spiele'!$H35='alle Spiele'!$J35,'alle Spiele'!AC35='alle Spiele'!AD35,ABS('alle Spiele'!$H35-'alle Spiele'!AC35)=1),Punktsystem!$B$10,0),0)</f>
        <v>0</v>
      </c>
      <c r="AE35" s="223">
        <f>IF(AC35=Punktsystem!$B$5,IF(AND(Punktsystem!$I$14&lt;&gt;"",'alle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F35" s="226">
        <f>IF(OR('alle Spiele'!AF35="",'alle Spiele'!AG35="",'alle Spiele'!$K35="x"),0,IF(AND('alle Spiele'!$H35='alle Spiele'!AF35,'alle Spiele'!$J35='alle Spiele'!AG35),Punktsystem!$B$5,IF(OR(AND('alle Spiele'!$H35-'alle Spiele'!$J35&lt;0,'alle Spiele'!AF35-'alle Spiele'!AG35&lt;0),AND('alle Spiele'!$H35-'alle Spiele'!$J35&gt;0,'alle Spiele'!AF35-'alle Spiele'!AG35&gt;0),AND('alle Spiele'!$H35-'alle Spiele'!$J35=0,'alle Spiele'!AF35-'alle Spiele'!AG35=0)),Punktsystem!$B$6,0)))</f>
        <v>0</v>
      </c>
      <c r="AG35" s="222">
        <f>IF(AF35=Punktsystem!$B$6,IF(AND(Punktsystem!$D$9&lt;&gt;"",'alle Spiele'!$H35-'alle Spiele'!$J35='alle Spiele'!AF35-'alle Spiele'!AG35,'alle Spiele'!$H35&lt;&gt;'alle Spiele'!$J35),Punktsystem!$B$9,0)+IF(AND(Punktsystem!$D$11&lt;&gt;"",OR('alle Spiele'!$H35='alle Spiele'!AF35,'alle Spiele'!$J35='alle Spiele'!AG35)),Punktsystem!$B$11,0)+IF(AND(Punktsystem!$D$10&lt;&gt;"",'alle Spiele'!$H35='alle Spiele'!$J35,'alle Spiele'!AF35='alle Spiele'!AG35,ABS('alle Spiele'!$H35-'alle Spiele'!AF35)=1),Punktsystem!$B$10,0),0)</f>
        <v>0</v>
      </c>
      <c r="AH35" s="223">
        <f>IF(AF35=Punktsystem!$B$5,IF(AND(Punktsystem!$I$14&lt;&gt;"",'alle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I35" s="226">
        <f>IF(OR('alle Spiele'!AI35="",'alle Spiele'!AJ35="",'alle Spiele'!$K35="x"),0,IF(AND('alle Spiele'!$H35='alle Spiele'!AI35,'alle Spiele'!$J35='alle Spiele'!AJ35),Punktsystem!$B$5,IF(OR(AND('alle Spiele'!$H35-'alle Spiele'!$J35&lt;0,'alle Spiele'!AI35-'alle Spiele'!AJ35&lt;0),AND('alle Spiele'!$H35-'alle Spiele'!$J35&gt;0,'alle Spiele'!AI35-'alle Spiele'!AJ35&gt;0),AND('alle Spiele'!$H35-'alle Spiele'!$J35=0,'alle Spiele'!AI35-'alle Spiele'!AJ35=0)),Punktsystem!$B$6,0)))</f>
        <v>0</v>
      </c>
      <c r="AJ35" s="222">
        <f>IF(AI35=Punktsystem!$B$6,IF(AND(Punktsystem!$D$9&lt;&gt;"",'alle Spiele'!$H35-'alle Spiele'!$J35='alle Spiele'!AI35-'alle Spiele'!AJ35,'alle Spiele'!$H35&lt;&gt;'alle Spiele'!$J35),Punktsystem!$B$9,0)+IF(AND(Punktsystem!$D$11&lt;&gt;"",OR('alle Spiele'!$H35='alle Spiele'!AI35,'alle Spiele'!$J35='alle Spiele'!AJ35)),Punktsystem!$B$11,0)+IF(AND(Punktsystem!$D$10&lt;&gt;"",'alle Spiele'!$H35='alle Spiele'!$J35,'alle Spiele'!AI35='alle Spiele'!AJ35,ABS('alle Spiele'!$H35-'alle Spiele'!AI35)=1),Punktsystem!$B$10,0),0)</f>
        <v>0</v>
      </c>
      <c r="AK35" s="223">
        <f>IF(AI35=Punktsystem!$B$5,IF(AND(Punktsystem!$I$14&lt;&gt;"",'alle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L35" s="226">
        <f>IF(OR('alle Spiele'!AL35="",'alle Spiele'!AM35="",'alle Spiele'!$K35="x"),0,IF(AND('alle Spiele'!$H35='alle Spiele'!AL35,'alle Spiele'!$J35='alle Spiele'!AM35),Punktsystem!$B$5,IF(OR(AND('alle Spiele'!$H35-'alle Spiele'!$J35&lt;0,'alle Spiele'!AL35-'alle Spiele'!AM35&lt;0),AND('alle Spiele'!$H35-'alle Spiele'!$J35&gt;0,'alle Spiele'!AL35-'alle Spiele'!AM35&gt;0),AND('alle Spiele'!$H35-'alle Spiele'!$J35=0,'alle Spiele'!AL35-'alle Spiele'!AM35=0)),Punktsystem!$B$6,0)))</f>
        <v>0</v>
      </c>
      <c r="AM35" s="222">
        <f>IF(AL35=Punktsystem!$B$6,IF(AND(Punktsystem!$D$9&lt;&gt;"",'alle Spiele'!$H35-'alle Spiele'!$J35='alle Spiele'!AL35-'alle Spiele'!AM35,'alle Spiele'!$H35&lt;&gt;'alle Spiele'!$J35),Punktsystem!$B$9,0)+IF(AND(Punktsystem!$D$11&lt;&gt;"",OR('alle Spiele'!$H35='alle Spiele'!AL35,'alle Spiele'!$J35='alle Spiele'!AM35)),Punktsystem!$B$11,0)+IF(AND(Punktsystem!$D$10&lt;&gt;"",'alle Spiele'!$H35='alle Spiele'!$J35,'alle Spiele'!AL35='alle Spiele'!AM35,ABS('alle Spiele'!$H35-'alle Spiele'!AL35)=1),Punktsystem!$B$10,0),0)</f>
        <v>0</v>
      </c>
      <c r="AN35" s="223">
        <f>IF(AL35=Punktsystem!$B$5,IF(AND(Punktsystem!$I$14&lt;&gt;"",'alle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O35" s="226">
        <f>IF(OR('alle Spiele'!AO35="",'alle Spiele'!AP35="",'alle Spiele'!$K35="x"),0,IF(AND('alle Spiele'!$H35='alle Spiele'!AO35,'alle Spiele'!$J35='alle Spiele'!AP35),Punktsystem!$B$5,IF(OR(AND('alle Spiele'!$H35-'alle Spiele'!$J35&lt;0,'alle Spiele'!AO35-'alle Spiele'!AP35&lt;0),AND('alle Spiele'!$H35-'alle Spiele'!$J35&gt;0,'alle Spiele'!AO35-'alle Spiele'!AP35&gt;0),AND('alle Spiele'!$H35-'alle Spiele'!$J35=0,'alle Spiele'!AO35-'alle Spiele'!AP35=0)),Punktsystem!$B$6,0)))</f>
        <v>0</v>
      </c>
      <c r="AP35" s="222">
        <f>IF(AO35=Punktsystem!$B$6,IF(AND(Punktsystem!$D$9&lt;&gt;"",'alle Spiele'!$H35-'alle Spiele'!$J35='alle Spiele'!AO35-'alle Spiele'!AP35,'alle Spiele'!$H35&lt;&gt;'alle Spiele'!$J35),Punktsystem!$B$9,0)+IF(AND(Punktsystem!$D$11&lt;&gt;"",OR('alle Spiele'!$H35='alle Spiele'!AO35,'alle Spiele'!$J35='alle Spiele'!AP35)),Punktsystem!$B$11,0)+IF(AND(Punktsystem!$D$10&lt;&gt;"",'alle Spiele'!$H35='alle Spiele'!$J35,'alle Spiele'!AO35='alle Spiele'!AP35,ABS('alle Spiele'!$H35-'alle Spiele'!AO35)=1),Punktsystem!$B$10,0),0)</f>
        <v>0</v>
      </c>
      <c r="AQ35" s="223">
        <f>IF(AO35=Punktsystem!$B$5,IF(AND(Punktsystem!$I$14&lt;&gt;"",'alle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R35" s="226">
        <f>IF(OR('alle Spiele'!AR35="",'alle Spiele'!AS35="",'alle Spiele'!$K35="x"),0,IF(AND('alle Spiele'!$H35='alle Spiele'!AR35,'alle Spiele'!$J35='alle Spiele'!AS35),Punktsystem!$B$5,IF(OR(AND('alle Spiele'!$H35-'alle Spiele'!$J35&lt;0,'alle Spiele'!AR35-'alle Spiele'!AS35&lt;0),AND('alle Spiele'!$H35-'alle Spiele'!$J35&gt;0,'alle Spiele'!AR35-'alle Spiele'!AS35&gt;0),AND('alle Spiele'!$H35-'alle Spiele'!$J35=0,'alle Spiele'!AR35-'alle Spiele'!AS35=0)),Punktsystem!$B$6,0)))</f>
        <v>0</v>
      </c>
      <c r="AS35" s="222">
        <f>IF(AR35=Punktsystem!$B$6,IF(AND(Punktsystem!$D$9&lt;&gt;"",'alle Spiele'!$H35-'alle Spiele'!$J35='alle Spiele'!AR35-'alle Spiele'!AS35,'alle Spiele'!$H35&lt;&gt;'alle Spiele'!$J35),Punktsystem!$B$9,0)+IF(AND(Punktsystem!$D$11&lt;&gt;"",OR('alle Spiele'!$H35='alle Spiele'!AR35,'alle Spiele'!$J35='alle Spiele'!AS35)),Punktsystem!$B$11,0)+IF(AND(Punktsystem!$D$10&lt;&gt;"",'alle Spiele'!$H35='alle Spiele'!$J35,'alle Spiele'!AR35='alle Spiele'!AS35,ABS('alle Spiele'!$H35-'alle Spiele'!AR35)=1),Punktsystem!$B$10,0),0)</f>
        <v>0</v>
      </c>
      <c r="AT35" s="223">
        <f>IF(AR35=Punktsystem!$B$5,IF(AND(Punktsystem!$I$14&lt;&gt;"",'alle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U35" s="226">
        <f>IF(OR('alle Spiele'!AU35="",'alle Spiele'!AV35="",'alle Spiele'!$K35="x"),0,IF(AND('alle Spiele'!$H35='alle Spiele'!AU35,'alle Spiele'!$J35='alle Spiele'!AV35),Punktsystem!$B$5,IF(OR(AND('alle Spiele'!$H35-'alle Spiele'!$J35&lt;0,'alle Spiele'!AU35-'alle Spiele'!AV35&lt;0),AND('alle Spiele'!$H35-'alle Spiele'!$J35&gt;0,'alle Spiele'!AU35-'alle Spiele'!AV35&gt;0),AND('alle Spiele'!$H35-'alle Spiele'!$J35=0,'alle Spiele'!AU35-'alle Spiele'!AV35=0)),Punktsystem!$B$6,0)))</f>
        <v>0</v>
      </c>
      <c r="AV35" s="222">
        <f>IF(AU35=Punktsystem!$B$6,IF(AND(Punktsystem!$D$9&lt;&gt;"",'alle Spiele'!$H35-'alle Spiele'!$J35='alle Spiele'!AU35-'alle Spiele'!AV35,'alle Spiele'!$H35&lt;&gt;'alle Spiele'!$J35),Punktsystem!$B$9,0)+IF(AND(Punktsystem!$D$11&lt;&gt;"",OR('alle Spiele'!$H35='alle Spiele'!AU35,'alle Spiele'!$J35='alle Spiele'!AV35)),Punktsystem!$B$11,0)+IF(AND(Punktsystem!$D$10&lt;&gt;"",'alle Spiele'!$H35='alle Spiele'!$J35,'alle Spiele'!AU35='alle Spiele'!AV35,ABS('alle Spiele'!$H35-'alle Spiele'!AU35)=1),Punktsystem!$B$10,0),0)</f>
        <v>0</v>
      </c>
      <c r="AW35" s="223">
        <f>IF(AU35=Punktsystem!$B$5,IF(AND(Punktsystem!$I$14&lt;&gt;"",'alle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X35" s="226">
        <f>IF(OR('alle Spiele'!AX35="",'alle Spiele'!AY35="",'alle Spiele'!$K35="x"),0,IF(AND('alle Spiele'!$H35='alle Spiele'!AX35,'alle Spiele'!$J35='alle Spiele'!AY35),Punktsystem!$B$5,IF(OR(AND('alle Spiele'!$H35-'alle Spiele'!$J35&lt;0,'alle Spiele'!AX35-'alle Spiele'!AY35&lt;0),AND('alle Spiele'!$H35-'alle Spiele'!$J35&gt;0,'alle Spiele'!AX35-'alle Spiele'!AY35&gt;0),AND('alle Spiele'!$H35-'alle Spiele'!$J35=0,'alle Spiele'!AX35-'alle Spiele'!AY35=0)),Punktsystem!$B$6,0)))</f>
        <v>0</v>
      </c>
      <c r="AY35" s="222">
        <f>IF(AX35=Punktsystem!$B$6,IF(AND(Punktsystem!$D$9&lt;&gt;"",'alle Spiele'!$H35-'alle Spiele'!$J35='alle Spiele'!AX35-'alle Spiele'!AY35,'alle Spiele'!$H35&lt;&gt;'alle Spiele'!$J35),Punktsystem!$B$9,0)+IF(AND(Punktsystem!$D$11&lt;&gt;"",OR('alle Spiele'!$H35='alle Spiele'!AX35,'alle Spiele'!$J35='alle Spiele'!AY35)),Punktsystem!$B$11,0)+IF(AND(Punktsystem!$D$10&lt;&gt;"",'alle Spiele'!$H35='alle Spiele'!$J35,'alle Spiele'!AX35='alle Spiele'!AY35,ABS('alle Spiele'!$H35-'alle Spiele'!AX35)=1),Punktsystem!$B$10,0),0)</f>
        <v>0</v>
      </c>
      <c r="AZ35" s="223">
        <f>IF(AX35=Punktsystem!$B$5,IF(AND(Punktsystem!$I$14&lt;&gt;"",'alle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A35" s="226">
        <f>IF(OR('alle Spiele'!BA35="",'alle Spiele'!BB35="",'alle Spiele'!$K35="x"),0,IF(AND('alle Spiele'!$H35='alle Spiele'!BA35,'alle Spiele'!$J35='alle Spiele'!BB35),Punktsystem!$B$5,IF(OR(AND('alle Spiele'!$H35-'alle Spiele'!$J35&lt;0,'alle Spiele'!BA35-'alle Spiele'!BB35&lt;0),AND('alle Spiele'!$H35-'alle Spiele'!$J35&gt;0,'alle Spiele'!BA35-'alle Spiele'!BB35&gt;0),AND('alle Spiele'!$H35-'alle Spiele'!$J35=0,'alle Spiele'!BA35-'alle Spiele'!BB35=0)),Punktsystem!$B$6,0)))</f>
        <v>0</v>
      </c>
      <c r="BB35" s="222">
        <f>IF(BA35=Punktsystem!$B$6,IF(AND(Punktsystem!$D$9&lt;&gt;"",'alle Spiele'!$H35-'alle Spiele'!$J35='alle Spiele'!BA35-'alle Spiele'!BB35,'alle Spiele'!$H35&lt;&gt;'alle Spiele'!$J35),Punktsystem!$B$9,0)+IF(AND(Punktsystem!$D$11&lt;&gt;"",OR('alle Spiele'!$H35='alle Spiele'!BA35,'alle Spiele'!$J35='alle Spiele'!BB35)),Punktsystem!$B$11,0)+IF(AND(Punktsystem!$D$10&lt;&gt;"",'alle Spiele'!$H35='alle Spiele'!$J35,'alle Spiele'!BA35='alle Spiele'!BB35,ABS('alle Spiele'!$H35-'alle Spiele'!BA35)=1),Punktsystem!$B$10,0),0)</f>
        <v>0</v>
      </c>
      <c r="BC35" s="223">
        <f>IF(BA35=Punktsystem!$B$5,IF(AND(Punktsystem!$I$14&lt;&gt;"",'alle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D35" s="226">
        <f>IF(OR('alle Spiele'!BD35="",'alle Spiele'!BE35="",'alle Spiele'!$K35="x"),0,IF(AND('alle Spiele'!$H35='alle Spiele'!BD35,'alle Spiele'!$J35='alle Spiele'!BE35),Punktsystem!$B$5,IF(OR(AND('alle Spiele'!$H35-'alle Spiele'!$J35&lt;0,'alle Spiele'!BD35-'alle Spiele'!BE35&lt;0),AND('alle Spiele'!$H35-'alle Spiele'!$J35&gt;0,'alle Spiele'!BD35-'alle Spiele'!BE35&gt;0),AND('alle Spiele'!$H35-'alle Spiele'!$J35=0,'alle Spiele'!BD35-'alle Spiele'!BE35=0)),Punktsystem!$B$6,0)))</f>
        <v>0</v>
      </c>
      <c r="BE35" s="222">
        <f>IF(BD35=Punktsystem!$B$6,IF(AND(Punktsystem!$D$9&lt;&gt;"",'alle Spiele'!$H35-'alle Spiele'!$J35='alle Spiele'!BD35-'alle Spiele'!BE35,'alle Spiele'!$H35&lt;&gt;'alle Spiele'!$J35),Punktsystem!$B$9,0)+IF(AND(Punktsystem!$D$11&lt;&gt;"",OR('alle Spiele'!$H35='alle Spiele'!BD35,'alle Spiele'!$J35='alle Spiele'!BE35)),Punktsystem!$B$11,0)+IF(AND(Punktsystem!$D$10&lt;&gt;"",'alle Spiele'!$H35='alle Spiele'!$J35,'alle Spiele'!BD35='alle Spiele'!BE35,ABS('alle Spiele'!$H35-'alle Spiele'!BD35)=1),Punktsystem!$B$10,0),0)</f>
        <v>0</v>
      </c>
      <c r="BF35" s="223">
        <f>IF(BD35=Punktsystem!$B$5,IF(AND(Punktsystem!$I$14&lt;&gt;"",'alle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G35" s="226">
        <f>IF(OR('alle Spiele'!BG35="",'alle Spiele'!BH35="",'alle Spiele'!$K35="x"),0,IF(AND('alle Spiele'!$H35='alle Spiele'!BG35,'alle Spiele'!$J35='alle Spiele'!BH35),Punktsystem!$B$5,IF(OR(AND('alle Spiele'!$H35-'alle Spiele'!$J35&lt;0,'alle Spiele'!BG35-'alle Spiele'!BH35&lt;0),AND('alle Spiele'!$H35-'alle Spiele'!$J35&gt;0,'alle Spiele'!BG35-'alle Spiele'!BH35&gt;0),AND('alle Spiele'!$H35-'alle Spiele'!$J35=0,'alle Spiele'!BG35-'alle Spiele'!BH35=0)),Punktsystem!$B$6,0)))</f>
        <v>0</v>
      </c>
      <c r="BH35" s="222">
        <f>IF(BG35=Punktsystem!$B$6,IF(AND(Punktsystem!$D$9&lt;&gt;"",'alle Spiele'!$H35-'alle Spiele'!$J35='alle Spiele'!BG35-'alle Spiele'!BH35,'alle Spiele'!$H35&lt;&gt;'alle Spiele'!$J35),Punktsystem!$B$9,0)+IF(AND(Punktsystem!$D$11&lt;&gt;"",OR('alle Spiele'!$H35='alle Spiele'!BG35,'alle Spiele'!$J35='alle Spiele'!BH35)),Punktsystem!$B$11,0)+IF(AND(Punktsystem!$D$10&lt;&gt;"",'alle Spiele'!$H35='alle Spiele'!$J35,'alle Spiele'!BG35='alle Spiele'!BH35,ABS('alle Spiele'!$H35-'alle Spiele'!BG35)=1),Punktsystem!$B$10,0),0)</f>
        <v>0</v>
      </c>
      <c r="BI35" s="223">
        <f>IF(BG35=Punktsystem!$B$5,IF(AND(Punktsystem!$I$14&lt;&gt;"",'alle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J35" s="226">
        <f>IF(OR('alle Spiele'!BJ35="",'alle Spiele'!BK35="",'alle Spiele'!$K35="x"),0,IF(AND('alle Spiele'!$H35='alle Spiele'!BJ35,'alle Spiele'!$J35='alle Spiele'!BK35),Punktsystem!$B$5,IF(OR(AND('alle Spiele'!$H35-'alle Spiele'!$J35&lt;0,'alle Spiele'!BJ35-'alle Spiele'!BK35&lt;0),AND('alle Spiele'!$H35-'alle Spiele'!$J35&gt;0,'alle Spiele'!BJ35-'alle Spiele'!BK35&gt;0),AND('alle Spiele'!$H35-'alle Spiele'!$J35=0,'alle Spiele'!BJ35-'alle Spiele'!BK35=0)),Punktsystem!$B$6,0)))</f>
        <v>0</v>
      </c>
      <c r="BK35" s="222">
        <f>IF(BJ35=Punktsystem!$B$6,IF(AND(Punktsystem!$D$9&lt;&gt;"",'alle Spiele'!$H35-'alle Spiele'!$J35='alle Spiele'!BJ35-'alle Spiele'!BK35,'alle Spiele'!$H35&lt;&gt;'alle Spiele'!$J35),Punktsystem!$B$9,0)+IF(AND(Punktsystem!$D$11&lt;&gt;"",OR('alle Spiele'!$H35='alle Spiele'!BJ35,'alle Spiele'!$J35='alle Spiele'!BK35)),Punktsystem!$B$11,0)+IF(AND(Punktsystem!$D$10&lt;&gt;"",'alle Spiele'!$H35='alle Spiele'!$J35,'alle Spiele'!BJ35='alle Spiele'!BK35,ABS('alle Spiele'!$H35-'alle Spiele'!BJ35)=1),Punktsystem!$B$10,0),0)</f>
        <v>0</v>
      </c>
      <c r="BL35" s="223">
        <f>IF(BJ35=Punktsystem!$B$5,IF(AND(Punktsystem!$I$14&lt;&gt;"",'alle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M35" s="226">
        <f>IF(OR('alle Spiele'!BM35="",'alle Spiele'!BN35="",'alle Spiele'!$K35="x"),0,IF(AND('alle Spiele'!$H35='alle Spiele'!BM35,'alle Spiele'!$J35='alle Spiele'!BN35),Punktsystem!$B$5,IF(OR(AND('alle Spiele'!$H35-'alle Spiele'!$J35&lt;0,'alle Spiele'!BM35-'alle Spiele'!BN35&lt;0),AND('alle Spiele'!$H35-'alle Spiele'!$J35&gt;0,'alle Spiele'!BM35-'alle Spiele'!BN35&gt;0),AND('alle Spiele'!$H35-'alle Spiele'!$J35=0,'alle Spiele'!BM35-'alle Spiele'!BN35=0)),Punktsystem!$B$6,0)))</f>
        <v>0</v>
      </c>
      <c r="BN35" s="222">
        <f>IF(BM35=Punktsystem!$B$6,IF(AND(Punktsystem!$D$9&lt;&gt;"",'alle Spiele'!$H35-'alle Spiele'!$J35='alle Spiele'!BM35-'alle Spiele'!BN35,'alle Spiele'!$H35&lt;&gt;'alle Spiele'!$J35),Punktsystem!$B$9,0)+IF(AND(Punktsystem!$D$11&lt;&gt;"",OR('alle Spiele'!$H35='alle Spiele'!BM35,'alle Spiele'!$J35='alle Spiele'!BN35)),Punktsystem!$B$11,0)+IF(AND(Punktsystem!$D$10&lt;&gt;"",'alle Spiele'!$H35='alle Spiele'!$J35,'alle Spiele'!BM35='alle Spiele'!BN35,ABS('alle Spiele'!$H35-'alle Spiele'!BM35)=1),Punktsystem!$B$10,0),0)</f>
        <v>0</v>
      </c>
      <c r="BO35" s="223">
        <f>IF(BM35=Punktsystem!$B$5,IF(AND(Punktsystem!$I$14&lt;&gt;"",'alle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P35" s="226">
        <f>IF(OR('alle Spiele'!BP35="",'alle Spiele'!BQ35="",'alle Spiele'!$K35="x"),0,IF(AND('alle Spiele'!$H35='alle Spiele'!BP35,'alle Spiele'!$J35='alle Spiele'!BQ35),Punktsystem!$B$5,IF(OR(AND('alle Spiele'!$H35-'alle Spiele'!$J35&lt;0,'alle Spiele'!BP35-'alle Spiele'!BQ35&lt;0),AND('alle Spiele'!$H35-'alle Spiele'!$J35&gt;0,'alle Spiele'!BP35-'alle Spiele'!BQ35&gt;0),AND('alle Spiele'!$H35-'alle Spiele'!$J35=0,'alle Spiele'!BP35-'alle Spiele'!BQ35=0)),Punktsystem!$B$6,0)))</f>
        <v>0</v>
      </c>
      <c r="BQ35" s="222">
        <f>IF(BP35=Punktsystem!$B$6,IF(AND(Punktsystem!$D$9&lt;&gt;"",'alle Spiele'!$H35-'alle Spiele'!$J35='alle Spiele'!BP35-'alle Spiele'!BQ35,'alle Spiele'!$H35&lt;&gt;'alle Spiele'!$J35),Punktsystem!$B$9,0)+IF(AND(Punktsystem!$D$11&lt;&gt;"",OR('alle Spiele'!$H35='alle Spiele'!BP35,'alle Spiele'!$J35='alle Spiele'!BQ35)),Punktsystem!$B$11,0)+IF(AND(Punktsystem!$D$10&lt;&gt;"",'alle Spiele'!$H35='alle Spiele'!$J35,'alle Spiele'!BP35='alle Spiele'!BQ35,ABS('alle Spiele'!$H35-'alle Spiele'!BP35)=1),Punktsystem!$B$10,0),0)</f>
        <v>0</v>
      </c>
      <c r="BR35" s="223">
        <f>IF(BP35=Punktsystem!$B$5,IF(AND(Punktsystem!$I$14&lt;&gt;"",'alle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S35" s="226">
        <f>IF(OR('alle Spiele'!BS35="",'alle Spiele'!BT35="",'alle Spiele'!$K35="x"),0,IF(AND('alle Spiele'!$H35='alle Spiele'!BS35,'alle Spiele'!$J35='alle Spiele'!BT35),Punktsystem!$B$5,IF(OR(AND('alle Spiele'!$H35-'alle Spiele'!$J35&lt;0,'alle Spiele'!BS35-'alle Spiele'!BT35&lt;0),AND('alle Spiele'!$H35-'alle Spiele'!$J35&gt;0,'alle Spiele'!BS35-'alle Spiele'!BT35&gt;0),AND('alle Spiele'!$H35-'alle Spiele'!$J35=0,'alle Spiele'!BS35-'alle Spiele'!BT35=0)),Punktsystem!$B$6,0)))</f>
        <v>0</v>
      </c>
      <c r="BT35" s="222">
        <f>IF(BS35=Punktsystem!$B$6,IF(AND(Punktsystem!$D$9&lt;&gt;"",'alle Spiele'!$H35-'alle Spiele'!$J35='alle Spiele'!BS35-'alle Spiele'!BT35,'alle Spiele'!$H35&lt;&gt;'alle Spiele'!$J35),Punktsystem!$B$9,0)+IF(AND(Punktsystem!$D$11&lt;&gt;"",OR('alle Spiele'!$H35='alle Spiele'!BS35,'alle Spiele'!$J35='alle Spiele'!BT35)),Punktsystem!$B$11,0)+IF(AND(Punktsystem!$D$10&lt;&gt;"",'alle Spiele'!$H35='alle Spiele'!$J35,'alle Spiele'!BS35='alle Spiele'!BT35,ABS('alle Spiele'!$H35-'alle Spiele'!BS35)=1),Punktsystem!$B$10,0),0)</f>
        <v>0</v>
      </c>
      <c r="BU35" s="223">
        <f>IF(BS35=Punktsystem!$B$5,IF(AND(Punktsystem!$I$14&lt;&gt;"",'alle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V35" s="226">
        <f>IF(OR('alle Spiele'!BV35="",'alle Spiele'!BW35="",'alle Spiele'!$K35="x"),0,IF(AND('alle Spiele'!$H35='alle Spiele'!BV35,'alle Spiele'!$J35='alle Spiele'!BW35),Punktsystem!$B$5,IF(OR(AND('alle Spiele'!$H35-'alle Spiele'!$J35&lt;0,'alle Spiele'!BV35-'alle Spiele'!BW35&lt;0),AND('alle Spiele'!$H35-'alle Spiele'!$J35&gt;0,'alle Spiele'!BV35-'alle Spiele'!BW35&gt;0),AND('alle Spiele'!$H35-'alle Spiele'!$J35=0,'alle Spiele'!BV35-'alle Spiele'!BW35=0)),Punktsystem!$B$6,0)))</f>
        <v>0</v>
      </c>
      <c r="BW35" s="222">
        <f>IF(BV35=Punktsystem!$B$6,IF(AND(Punktsystem!$D$9&lt;&gt;"",'alle Spiele'!$H35-'alle Spiele'!$J35='alle Spiele'!BV35-'alle Spiele'!BW35,'alle Spiele'!$H35&lt;&gt;'alle Spiele'!$J35),Punktsystem!$B$9,0)+IF(AND(Punktsystem!$D$11&lt;&gt;"",OR('alle Spiele'!$H35='alle Spiele'!BV35,'alle Spiele'!$J35='alle Spiele'!BW35)),Punktsystem!$B$11,0)+IF(AND(Punktsystem!$D$10&lt;&gt;"",'alle Spiele'!$H35='alle Spiele'!$J35,'alle Spiele'!BV35='alle Spiele'!BW35,ABS('alle Spiele'!$H35-'alle Spiele'!BV35)=1),Punktsystem!$B$10,0),0)</f>
        <v>0</v>
      </c>
      <c r="BX35" s="223">
        <f>IF(BV35=Punktsystem!$B$5,IF(AND(Punktsystem!$I$14&lt;&gt;"",'alle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Y35" s="226">
        <f>IF(OR('alle Spiele'!BY35="",'alle Spiele'!BZ35="",'alle Spiele'!$K35="x"),0,IF(AND('alle Spiele'!$H35='alle Spiele'!BY35,'alle Spiele'!$J35='alle Spiele'!BZ35),Punktsystem!$B$5,IF(OR(AND('alle Spiele'!$H35-'alle Spiele'!$J35&lt;0,'alle Spiele'!BY35-'alle Spiele'!BZ35&lt;0),AND('alle Spiele'!$H35-'alle Spiele'!$J35&gt;0,'alle Spiele'!BY35-'alle Spiele'!BZ35&gt;0),AND('alle Spiele'!$H35-'alle Spiele'!$J35=0,'alle Spiele'!BY35-'alle Spiele'!BZ35=0)),Punktsystem!$B$6,0)))</f>
        <v>0</v>
      </c>
      <c r="BZ35" s="222">
        <f>IF(BY35=Punktsystem!$B$6,IF(AND(Punktsystem!$D$9&lt;&gt;"",'alle Spiele'!$H35-'alle Spiele'!$J35='alle Spiele'!BY35-'alle Spiele'!BZ35,'alle Spiele'!$H35&lt;&gt;'alle Spiele'!$J35),Punktsystem!$B$9,0)+IF(AND(Punktsystem!$D$11&lt;&gt;"",OR('alle Spiele'!$H35='alle Spiele'!BY35,'alle Spiele'!$J35='alle Spiele'!BZ35)),Punktsystem!$B$11,0)+IF(AND(Punktsystem!$D$10&lt;&gt;"",'alle Spiele'!$H35='alle Spiele'!$J35,'alle Spiele'!BY35='alle Spiele'!BZ35,ABS('alle Spiele'!$H35-'alle Spiele'!BY35)=1),Punktsystem!$B$10,0),0)</f>
        <v>0</v>
      </c>
      <c r="CA35" s="223">
        <f>IF(BY35=Punktsystem!$B$5,IF(AND(Punktsystem!$I$14&lt;&gt;"",'alle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B35" s="226">
        <f>IF(OR('alle Spiele'!CB35="",'alle Spiele'!CC35="",'alle Spiele'!$K35="x"),0,IF(AND('alle Spiele'!$H35='alle Spiele'!CB35,'alle Spiele'!$J35='alle Spiele'!CC35),Punktsystem!$B$5,IF(OR(AND('alle Spiele'!$H35-'alle Spiele'!$J35&lt;0,'alle Spiele'!CB35-'alle Spiele'!CC35&lt;0),AND('alle Spiele'!$H35-'alle Spiele'!$J35&gt;0,'alle Spiele'!CB35-'alle Spiele'!CC35&gt;0),AND('alle Spiele'!$H35-'alle Spiele'!$J35=0,'alle Spiele'!CB35-'alle Spiele'!CC35=0)),Punktsystem!$B$6,0)))</f>
        <v>0</v>
      </c>
      <c r="CC35" s="222">
        <f>IF(CB35=Punktsystem!$B$6,IF(AND(Punktsystem!$D$9&lt;&gt;"",'alle Spiele'!$H35-'alle Spiele'!$J35='alle Spiele'!CB35-'alle Spiele'!CC35,'alle Spiele'!$H35&lt;&gt;'alle Spiele'!$J35),Punktsystem!$B$9,0)+IF(AND(Punktsystem!$D$11&lt;&gt;"",OR('alle Spiele'!$H35='alle Spiele'!CB35,'alle Spiele'!$J35='alle Spiele'!CC35)),Punktsystem!$B$11,0)+IF(AND(Punktsystem!$D$10&lt;&gt;"",'alle Spiele'!$H35='alle Spiele'!$J35,'alle Spiele'!CB35='alle Spiele'!CC35,ABS('alle Spiele'!$H35-'alle Spiele'!CB35)=1),Punktsystem!$B$10,0),0)</f>
        <v>0</v>
      </c>
      <c r="CD35" s="223">
        <f>IF(CB35=Punktsystem!$B$5,IF(AND(Punktsystem!$I$14&lt;&gt;"",'alle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E35" s="226">
        <f>IF(OR('alle Spiele'!CE35="",'alle Spiele'!CF35="",'alle Spiele'!$K35="x"),0,IF(AND('alle Spiele'!$H35='alle Spiele'!CE35,'alle Spiele'!$J35='alle Spiele'!CF35),Punktsystem!$B$5,IF(OR(AND('alle Spiele'!$H35-'alle Spiele'!$J35&lt;0,'alle Spiele'!CE35-'alle Spiele'!CF35&lt;0),AND('alle Spiele'!$H35-'alle Spiele'!$J35&gt;0,'alle Spiele'!CE35-'alle Spiele'!CF35&gt;0),AND('alle Spiele'!$H35-'alle Spiele'!$J35=0,'alle Spiele'!CE35-'alle Spiele'!CF35=0)),Punktsystem!$B$6,0)))</f>
        <v>0</v>
      </c>
      <c r="CF35" s="222">
        <f>IF(CE35=Punktsystem!$B$6,IF(AND(Punktsystem!$D$9&lt;&gt;"",'alle Spiele'!$H35-'alle Spiele'!$J35='alle Spiele'!CE35-'alle Spiele'!CF35,'alle Spiele'!$H35&lt;&gt;'alle Spiele'!$J35),Punktsystem!$B$9,0)+IF(AND(Punktsystem!$D$11&lt;&gt;"",OR('alle Spiele'!$H35='alle Spiele'!CE35,'alle Spiele'!$J35='alle Spiele'!CF35)),Punktsystem!$B$11,0)+IF(AND(Punktsystem!$D$10&lt;&gt;"",'alle Spiele'!$H35='alle Spiele'!$J35,'alle Spiele'!CE35='alle Spiele'!CF35,ABS('alle Spiele'!$H35-'alle Spiele'!CE35)=1),Punktsystem!$B$10,0),0)</f>
        <v>0</v>
      </c>
      <c r="CG35" s="223">
        <f>IF(CE35=Punktsystem!$B$5,IF(AND(Punktsystem!$I$14&lt;&gt;"",'alle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H35" s="226">
        <f>IF(OR('alle Spiele'!CH35="",'alle Spiele'!CI35="",'alle Spiele'!$K35="x"),0,IF(AND('alle Spiele'!$H35='alle Spiele'!CH35,'alle Spiele'!$J35='alle Spiele'!CI35),Punktsystem!$B$5,IF(OR(AND('alle Spiele'!$H35-'alle Spiele'!$J35&lt;0,'alle Spiele'!CH35-'alle Spiele'!CI35&lt;0),AND('alle Spiele'!$H35-'alle Spiele'!$J35&gt;0,'alle Spiele'!CH35-'alle Spiele'!CI35&gt;0),AND('alle Spiele'!$H35-'alle Spiele'!$J35=0,'alle Spiele'!CH35-'alle Spiele'!CI35=0)),Punktsystem!$B$6,0)))</f>
        <v>0</v>
      </c>
      <c r="CI35" s="222">
        <f>IF(CH35=Punktsystem!$B$6,IF(AND(Punktsystem!$D$9&lt;&gt;"",'alle Spiele'!$H35-'alle Spiele'!$J35='alle Spiele'!CH35-'alle Spiele'!CI35,'alle Spiele'!$H35&lt;&gt;'alle Spiele'!$J35),Punktsystem!$B$9,0)+IF(AND(Punktsystem!$D$11&lt;&gt;"",OR('alle Spiele'!$H35='alle Spiele'!CH35,'alle Spiele'!$J35='alle Spiele'!CI35)),Punktsystem!$B$11,0)+IF(AND(Punktsystem!$D$10&lt;&gt;"",'alle Spiele'!$H35='alle Spiele'!$J35,'alle Spiele'!CH35='alle Spiele'!CI35,ABS('alle Spiele'!$H35-'alle Spiele'!CH35)=1),Punktsystem!$B$10,0),0)</f>
        <v>0</v>
      </c>
      <c r="CJ35" s="223">
        <f>IF(CH35=Punktsystem!$B$5,IF(AND(Punktsystem!$I$14&lt;&gt;"",'alle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K35" s="226">
        <f>IF(OR('alle Spiele'!CK35="",'alle Spiele'!CL35="",'alle Spiele'!$K35="x"),0,IF(AND('alle Spiele'!$H35='alle Spiele'!CK35,'alle Spiele'!$J35='alle Spiele'!CL35),Punktsystem!$B$5,IF(OR(AND('alle Spiele'!$H35-'alle Spiele'!$J35&lt;0,'alle Spiele'!CK35-'alle Spiele'!CL35&lt;0),AND('alle Spiele'!$H35-'alle Spiele'!$J35&gt;0,'alle Spiele'!CK35-'alle Spiele'!CL35&gt;0),AND('alle Spiele'!$H35-'alle Spiele'!$J35=0,'alle Spiele'!CK35-'alle Spiele'!CL35=0)),Punktsystem!$B$6,0)))</f>
        <v>0</v>
      </c>
      <c r="CL35" s="222">
        <f>IF(CK35=Punktsystem!$B$6,IF(AND(Punktsystem!$D$9&lt;&gt;"",'alle Spiele'!$H35-'alle Spiele'!$J35='alle Spiele'!CK35-'alle Spiele'!CL35,'alle Spiele'!$H35&lt;&gt;'alle Spiele'!$J35),Punktsystem!$B$9,0)+IF(AND(Punktsystem!$D$11&lt;&gt;"",OR('alle Spiele'!$H35='alle Spiele'!CK35,'alle Spiele'!$J35='alle Spiele'!CL35)),Punktsystem!$B$11,0)+IF(AND(Punktsystem!$D$10&lt;&gt;"",'alle Spiele'!$H35='alle Spiele'!$J35,'alle Spiele'!CK35='alle Spiele'!CL35,ABS('alle Spiele'!$H35-'alle Spiele'!CK35)=1),Punktsystem!$B$10,0),0)</f>
        <v>0</v>
      </c>
      <c r="CM35" s="223">
        <f>IF(CK35=Punktsystem!$B$5,IF(AND(Punktsystem!$I$14&lt;&gt;"",'alle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N35" s="226">
        <f>IF(OR('alle Spiele'!CN35="",'alle Spiele'!CO35="",'alle Spiele'!$K35="x"),0,IF(AND('alle Spiele'!$H35='alle Spiele'!CN35,'alle Spiele'!$J35='alle Spiele'!CO35),Punktsystem!$B$5,IF(OR(AND('alle Spiele'!$H35-'alle Spiele'!$J35&lt;0,'alle Spiele'!CN35-'alle Spiele'!CO35&lt;0),AND('alle Spiele'!$H35-'alle Spiele'!$J35&gt;0,'alle Spiele'!CN35-'alle Spiele'!CO35&gt;0),AND('alle Spiele'!$H35-'alle Spiele'!$J35=0,'alle Spiele'!CN35-'alle Spiele'!CO35=0)),Punktsystem!$B$6,0)))</f>
        <v>0</v>
      </c>
      <c r="CO35" s="222">
        <f>IF(CN35=Punktsystem!$B$6,IF(AND(Punktsystem!$D$9&lt;&gt;"",'alle Spiele'!$H35-'alle Spiele'!$J35='alle Spiele'!CN35-'alle Spiele'!CO35,'alle Spiele'!$H35&lt;&gt;'alle Spiele'!$J35),Punktsystem!$B$9,0)+IF(AND(Punktsystem!$D$11&lt;&gt;"",OR('alle Spiele'!$H35='alle Spiele'!CN35,'alle Spiele'!$J35='alle Spiele'!CO35)),Punktsystem!$B$11,0)+IF(AND(Punktsystem!$D$10&lt;&gt;"",'alle Spiele'!$H35='alle Spiele'!$J35,'alle Spiele'!CN35='alle Spiele'!CO35,ABS('alle Spiele'!$H35-'alle Spiele'!CN35)=1),Punktsystem!$B$10,0),0)</f>
        <v>0</v>
      </c>
      <c r="CP35" s="223">
        <f>IF(CN35=Punktsystem!$B$5,IF(AND(Punktsystem!$I$14&lt;&gt;"",'alle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Q35" s="226">
        <f>IF(OR('alle Spiele'!CQ35="",'alle Spiele'!CR35="",'alle Spiele'!$K35="x"),0,IF(AND('alle Spiele'!$H35='alle Spiele'!CQ35,'alle Spiele'!$J35='alle Spiele'!CR35),Punktsystem!$B$5,IF(OR(AND('alle Spiele'!$H35-'alle Spiele'!$J35&lt;0,'alle Spiele'!CQ35-'alle Spiele'!CR35&lt;0),AND('alle Spiele'!$H35-'alle Spiele'!$J35&gt;0,'alle Spiele'!CQ35-'alle Spiele'!CR35&gt;0),AND('alle Spiele'!$H35-'alle Spiele'!$J35=0,'alle Spiele'!CQ35-'alle Spiele'!CR35=0)),Punktsystem!$B$6,0)))</f>
        <v>0</v>
      </c>
      <c r="CR35" s="222">
        <f>IF(CQ35=Punktsystem!$B$6,IF(AND(Punktsystem!$D$9&lt;&gt;"",'alle Spiele'!$H35-'alle Spiele'!$J35='alle Spiele'!CQ35-'alle Spiele'!CR35,'alle Spiele'!$H35&lt;&gt;'alle Spiele'!$J35),Punktsystem!$B$9,0)+IF(AND(Punktsystem!$D$11&lt;&gt;"",OR('alle Spiele'!$H35='alle Spiele'!CQ35,'alle Spiele'!$J35='alle Spiele'!CR35)),Punktsystem!$B$11,0)+IF(AND(Punktsystem!$D$10&lt;&gt;"",'alle Spiele'!$H35='alle Spiele'!$J35,'alle Spiele'!CQ35='alle Spiele'!CR35,ABS('alle Spiele'!$H35-'alle Spiele'!CQ35)=1),Punktsystem!$B$10,0),0)</f>
        <v>0</v>
      </c>
      <c r="CS35" s="223">
        <f>IF(CQ35=Punktsystem!$B$5,IF(AND(Punktsystem!$I$14&lt;&gt;"",'alle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T35" s="226">
        <f>IF(OR('alle Spiele'!CT35="",'alle Spiele'!CU35="",'alle Spiele'!$K35="x"),0,IF(AND('alle Spiele'!$H35='alle Spiele'!CT35,'alle Spiele'!$J35='alle Spiele'!CU35),Punktsystem!$B$5,IF(OR(AND('alle Spiele'!$H35-'alle Spiele'!$J35&lt;0,'alle Spiele'!CT35-'alle Spiele'!CU35&lt;0),AND('alle Spiele'!$H35-'alle Spiele'!$J35&gt;0,'alle Spiele'!CT35-'alle Spiele'!CU35&gt;0),AND('alle Spiele'!$H35-'alle Spiele'!$J35=0,'alle Spiele'!CT35-'alle Spiele'!CU35=0)),Punktsystem!$B$6,0)))</f>
        <v>0</v>
      </c>
      <c r="CU35" s="222">
        <f>IF(CT35=Punktsystem!$B$6,IF(AND(Punktsystem!$D$9&lt;&gt;"",'alle Spiele'!$H35-'alle Spiele'!$J35='alle Spiele'!CT35-'alle Spiele'!CU35,'alle Spiele'!$H35&lt;&gt;'alle Spiele'!$J35),Punktsystem!$B$9,0)+IF(AND(Punktsystem!$D$11&lt;&gt;"",OR('alle Spiele'!$H35='alle Spiele'!CT35,'alle Spiele'!$J35='alle Spiele'!CU35)),Punktsystem!$B$11,0)+IF(AND(Punktsystem!$D$10&lt;&gt;"",'alle Spiele'!$H35='alle Spiele'!$J35,'alle Spiele'!CT35='alle Spiele'!CU35,ABS('alle Spiele'!$H35-'alle Spiele'!CT35)=1),Punktsystem!$B$10,0),0)</f>
        <v>0</v>
      </c>
      <c r="CV35" s="223">
        <f>IF(CT35=Punktsystem!$B$5,IF(AND(Punktsystem!$I$14&lt;&gt;"",'alle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W35" s="226">
        <f>IF(OR('alle Spiele'!CW35="",'alle Spiele'!CX35="",'alle Spiele'!$K35="x"),0,IF(AND('alle Spiele'!$H35='alle Spiele'!CW35,'alle Spiele'!$J35='alle Spiele'!CX35),Punktsystem!$B$5,IF(OR(AND('alle Spiele'!$H35-'alle Spiele'!$J35&lt;0,'alle Spiele'!CW35-'alle Spiele'!CX35&lt;0),AND('alle Spiele'!$H35-'alle Spiele'!$J35&gt;0,'alle Spiele'!CW35-'alle Spiele'!CX35&gt;0),AND('alle Spiele'!$H35-'alle Spiele'!$J35=0,'alle Spiele'!CW35-'alle Spiele'!CX35=0)),Punktsystem!$B$6,0)))</f>
        <v>0</v>
      </c>
      <c r="CX35" s="222">
        <f>IF(CW35=Punktsystem!$B$6,IF(AND(Punktsystem!$D$9&lt;&gt;"",'alle Spiele'!$H35-'alle Spiele'!$J35='alle Spiele'!CW35-'alle Spiele'!CX35,'alle Spiele'!$H35&lt;&gt;'alle Spiele'!$J35),Punktsystem!$B$9,0)+IF(AND(Punktsystem!$D$11&lt;&gt;"",OR('alle Spiele'!$H35='alle Spiele'!CW35,'alle Spiele'!$J35='alle Spiele'!CX35)),Punktsystem!$B$11,0)+IF(AND(Punktsystem!$D$10&lt;&gt;"",'alle Spiele'!$H35='alle Spiele'!$J35,'alle Spiele'!CW35='alle Spiele'!CX35,ABS('alle Spiele'!$H35-'alle Spiele'!CW35)=1),Punktsystem!$B$10,0),0)</f>
        <v>0</v>
      </c>
      <c r="CY35" s="223">
        <f>IF(CW35=Punktsystem!$B$5,IF(AND(Punktsystem!$I$14&lt;&gt;"",'alle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Z35" s="226">
        <f>IF(OR('alle Spiele'!CZ35="",'alle Spiele'!DA35="",'alle Spiele'!$K35="x"),0,IF(AND('alle Spiele'!$H35='alle Spiele'!CZ35,'alle Spiele'!$J35='alle Spiele'!DA35),Punktsystem!$B$5,IF(OR(AND('alle Spiele'!$H35-'alle Spiele'!$J35&lt;0,'alle Spiele'!CZ35-'alle Spiele'!DA35&lt;0),AND('alle Spiele'!$H35-'alle Spiele'!$J35&gt;0,'alle Spiele'!CZ35-'alle Spiele'!DA35&gt;0),AND('alle Spiele'!$H35-'alle Spiele'!$J35=0,'alle Spiele'!CZ35-'alle Spiele'!DA35=0)),Punktsystem!$B$6,0)))</f>
        <v>0</v>
      </c>
      <c r="DA35" s="222">
        <f>IF(CZ35=Punktsystem!$B$6,IF(AND(Punktsystem!$D$9&lt;&gt;"",'alle Spiele'!$H35-'alle Spiele'!$J35='alle Spiele'!CZ35-'alle Spiele'!DA35,'alle Spiele'!$H35&lt;&gt;'alle Spiele'!$J35),Punktsystem!$B$9,0)+IF(AND(Punktsystem!$D$11&lt;&gt;"",OR('alle Spiele'!$H35='alle Spiele'!CZ35,'alle Spiele'!$J35='alle Spiele'!DA35)),Punktsystem!$B$11,0)+IF(AND(Punktsystem!$D$10&lt;&gt;"",'alle Spiele'!$H35='alle Spiele'!$J35,'alle Spiele'!CZ35='alle Spiele'!DA35,ABS('alle Spiele'!$H35-'alle Spiele'!CZ35)=1),Punktsystem!$B$10,0),0)</f>
        <v>0</v>
      </c>
      <c r="DB35" s="223">
        <f>IF(CZ35=Punktsystem!$B$5,IF(AND(Punktsystem!$I$14&lt;&gt;"",'alle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C35" s="226">
        <f>IF(OR('alle Spiele'!DC35="",'alle Spiele'!DD35="",'alle Spiele'!$K35="x"),0,IF(AND('alle Spiele'!$H35='alle Spiele'!DC35,'alle Spiele'!$J35='alle Spiele'!DD35),Punktsystem!$B$5,IF(OR(AND('alle Spiele'!$H35-'alle Spiele'!$J35&lt;0,'alle Spiele'!DC35-'alle Spiele'!DD35&lt;0),AND('alle Spiele'!$H35-'alle Spiele'!$J35&gt;0,'alle Spiele'!DC35-'alle Spiele'!DD35&gt;0),AND('alle Spiele'!$H35-'alle Spiele'!$J35=0,'alle Spiele'!DC35-'alle Spiele'!DD35=0)),Punktsystem!$B$6,0)))</f>
        <v>0</v>
      </c>
      <c r="DD35" s="222">
        <f>IF(DC35=Punktsystem!$B$6,IF(AND(Punktsystem!$D$9&lt;&gt;"",'alle Spiele'!$H35-'alle Spiele'!$J35='alle Spiele'!DC35-'alle Spiele'!DD35,'alle Spiele'!$H35&lt;&gt;'alle Spiele'!$J35),Punktsystem!$B$9,0)+IF(AND(Punktsystem!$D$11&lt;&gt;"",OR('alle Spiele'!$H35='alle Spiele'!DC35,'alle Spiele'!$J35='alle Spiele'!DD35)),Punktsystem!$B$11,0)+IF(AND(Punktsystem!$D$10&lt;&gt;"",'alle Spiele'!$H35='alle Spiele'!$J35,'alle Spiele'!DC35='alle Spiele'!DD35,ABS('alle Spiele'!$H35-'alle Spiele'!DC35)=1),Punktsystem!$B$10,0),0)</f>
        <v>0</v>
      </c>
      <c r="DE35" s="223">
        <f>IF(DC35=Punktsystem!$B$5,IF(AND(Punktsystem!$I$14&lt;&gt;"",'alle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F35" s="226">
        <f>IF(OR('alle Spiele'!DF35="",'alle Spiele'!DG35="",'alle Spiele'!$K35="x"),0,IF(AND('alle Spiele'!$H35='alle Spiele'!DF35,'alle Spiele'!$J35='alle Spiele'!DG35),Punktsystem!$B$5,IF(OR(AND('alle Spiele'!$H35-'alle Spiele'!$J35&lt;0,'alle Spiele'!DF35-'alle Spiele'!DG35&lt;0),AND('alle Spiele'!$H35-'alle Spiele'!$J35&gt;0,'alle Spiele'!DF35-'alle Spiele'!DG35&gt;0),AND('alle Spiele'!$H35-'alle Spiele'!$J35=0,'alle Spiele'!DF35-'alle Spiele'!DG35=0)),Punktsystem!$B$6,0)))</f>
        <v>0</v>
      </c>
      <c r="DG35" s="222">
        <f>IF(DF35=Punktsystem!$B$6,IF(AND(Punktsystem!$D$9&lt;&gt;"",'alle Spiele'!$H35-'alle Spiele'!$J35='alle Spiele'!DF35-'alle Spiele'!DG35,'alle Spiele'!$H35&lt;&gt;'alle Spiele'!$J35),Punktsystem!$B$9,0)+IF(AND(Punktsystem!$D$11&lt;&gt;"",OR('alle Spiele'!$H35='alle Spiele'!DF35,'alle Spiele'!$J35='alle Spiele'!DG35)),Punktsystem!$B$11,0)+IF(AND(Punktsystem!$D$10&lt;&gt;"",'alle Spiele'!$H35='alle Spiele'!$J35,'alle Spiele'!DF35='alle Spiele'!DG35,ABS('alle Spiele'!$H35-'alle Spiele'!DF35)=1),Punktsystem!$B$10,0),0)</f>
        <v>0</v>
      </c>
      <c r="DH35" s="223">
        <f>IF(DF35=Punktsystem!$B$5,IF(AND(Punktsystem!$I$14&lt;&gt;"",'alle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I35" s="226">
        <f>IF(OR('alle Spiele'!DI35="",'alle Spiele'!DJ35="",'alle Spiele'!$K35="x"),0,IF(AND('alle Spiele'!$H35='alle Spiele'!DI35,'alle Spiele'!$J35='alle Spiele'!DJ35),Punktsystem!$B$5,IF(OR(AND('alle Spiele'!$H35-'alle Spiele'!$J35&lt;0,'alle Spiele'!DI35-'alle Spiele'!DJ35&lt;0),AND('alle Spiele'!$H35-'alle Spiele'!$J35&gt;0,'alle Spiele'!DI35-'alle Spiele'!DJ35&gt;0),AND('alle Spiele'!$H35-'alle Spiele'!$J35=0,'alle Spiele'!DI35-'alle Spiele'!DJ35=0)),Punktsystem!$B$6,0)))</f>
        <v>0</v>
      </c>
      <c r="DJ35" s="222">
        <f>IF(DI35=Punktsystem!$B$6,IF(AND(Punktsystem!$D$9&lt;&gt;"",'alle Spiele'!$H35-'alle Spiele'!$J35='alle Spiele'!DI35-'alle Spiele'!DJ35,'alle Spiele'!$H35&lt;&gt;'alle Spiele'!$J35),Punktsystem!$B$9,0)+IF(AND(Punktsystem!$D$11&lt;&gt;"",OR('alle Spiele'!$H35='alle Spiele'!DI35,'alle Spiele'!$J35='alle Spiele'!DJ35)),Punktsystem!$B$11,0)+IF(AND(Punktsystem!$D$10&lt;&gt;"",'alle Spiele'!$H35='alle Spiele'!$J35,'alle Spiele'!DI35='alle Spiele'!DJ35,ABS('alle Spiele'!$H35-'alle Spiele'!DI35)=1),Punktsystem!$B$10,0),0)</f>
        <v>0</v>
      </c>
      <c r="DK35" s="223">
        <f>IF(DI35=Punktsystem!$B$5,IF(AND(Punktsystem!$I$14&lt;&gt;"",'alle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L35" s="226">
        <f>IF(OR('alle Spiele'!DL35="",'alle Spiele'!DM35="",'alle Spiele'!$K35="x"),0,IF(AND('alle Spiele'!$H35='alle Spiele'!DL35,'alle Spiele'!$J35='alle Spiele'!DM35),Punktsystem!$B$5,IF(OR(AND('alle Spiele'!$H35-'alle Spiele'!$J35&lt;0,'alle Spiele'!DL35-'alle Spiele'!DM35&lt;0),AND('alle Spiele'!$H35-'alle Spiele'!$J35&gt;0,'alle Spiele'!DL35-'alle Spiele'!DM35&gt;0),AND('alle Spiele'!$H35-'alle Spiele'!$J35=0,'alle Spiele'!DL35-'alle Spiele'!DM35=0)),Punktsystem!$B$6,0)))</f>
        <v>0</v>
      </c>
      <c r="DM35" s="222">
        <f>IF(DL35=Punktsystem!$B$6,IF(AND(Punktsystem!$D$9&lt;&gt;"",'alle Spiele'!$H35-'alle Spiele'!$J35='alle Spiele'!DL35-'alle Spiele'!DM35,'alle Spiele'!$H35&lt;&gt;'alle Spiele'!$J35),Punktsystem!$B$9,0)+IF(AND(Punktsystem!$D$11&lt;&gt;"",OR('alle Spiele'!$H35='alle Spiele'!DL35,'alle Spiele'!$J35='alle Spiele'!DM35)),Punktsystem!$B$11,0)+IF(AND(Punktsystem!$D$10&lt;&gt;"",'alle Spiele'!$H35='alle Spiele'!$J35,'alle Spiele'!DL35='alle Spiele'!DM35,ABS('alle Spiele'!$H35-'alle Spiele'!DL35)=1),Punktsystem!$B$10,0),0)</f>
        <v>0</v>
      </c>
      <c r="DN35" s="223">
        <f>IF(DL35=Punktsystem!$B$5,IF(AND(Punktsystem!$I$14&lt;&gt;"",'alle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O35" s="226">
        <f>IF(OR('alle Spiele'!DO35="",'alle Spiele'!DP35="",'alle Spiele'!$K35="x"),0,IF(AND('alle Spiele'!$H35='alle Spiele'!DO35,'alle Spiele'!$J35='alle Spiele'!DP35),Punktsystem!$B$5,IF(OR(AND('alle Spiele'!$H35-'alle Spiele'!$J35&lt;0,'alle Spiele'!DO35-'alle Spiele'!DP35&lt;0),AND('alle Spiele'!$H35-'alle Spiele'!$J35&gt;0,'alle Spiele'!DO35-'alle Spiele'!DP35&gt;0),AND('alle Spiele'!$H35-'alle Spiele'!$J35=0,'alle Spiele'!DO35-'alle Spiele'!DP35=0)),Punktsystem!$B$6,0)))</f>
        <v>0</v>
      </c>
      <c r="DP35" s="222">
        <f>IF(DO35=Punktsystem!$B$6,IF(AND(Punktsystem!$D$9&lt;&gt;"",'alle Spiele'!$H35-'alle Spiele'!$J35='alle Spiele'!DO35-'alle Spiele'!DP35,'alle Spiele'!$H35&lt;&gt;'alle Spiele'!$J35),Punktsystem!$B$9,0)+IF(AND(Punktsystem!$D$11&lt;&gt;"",OR('alle Spiele'!$H35='alle Spiele'!DO35,'alle Spiele'!$J35='alle Spiele'!DP35)),Punktsystem!$B$11,0)+IF(AND(Punktsystem!$D$10&lt;&gt;"",'alle Spiele'!$H35='alle Spiele'!$J35,'alle Spiele'!DO35='alle Spiele'!DP35,ABS('alle Spiele'!$H35-'alle Spiele'!DO35)=1),Punktsystem!$B$10,0),0)</f>
        <v>0</v>
      </c>
      <c r="DQ35" s="223">
        <f>IF(DO35=Punktsystem!$B$5,IF(AND(Punktsystem!$I$14&lt;&gt;"",'alle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R35" s="226">
        <f>IF(OR('alle Spiele'!DR35="",'alle Spiele'!DS35="",'alle Spiele'!$K35="x"),0,IF(AND('alle Spiele'!$H35='alle Spiele'!DR35,'alle Spiele'!$J35='alle Spiele'!DS35),Punktsystem!$B$5,IF(OR(AND('alle Spiele'!$H35-'alle Spiele'!$J35&lt;0,'alle Spiele'!DR35-'alle Spiele'!DS35&lt;0),AND('alle Spiele'!$H35-'alle Spiele'!$J35&gt;0,'alle Spiele'!DR35-'alle Spiele'!DS35&gt;0),AND('alle Spiele'!$H35-'alle Spiele'!$J35=0,'alle Spiele'!DR35-'alle Spiele'!DS35=0)),Punktsystem!$B$6,0)))</f>
        <v>0</v>
      </c>
      <c r="DS35" s="222">
        <f>IF(DR35=Punktsystem!$B$6,IF(AND(Punktsystem!$D$9&lt;&gt;"",'alle Spiele'!$H35-'alle Spiele'!$J35='alle Spiele'!DR35-'alle Spiele'!DS35,'alle Spiele'!$H35&lt;&gt;'alle Spiele'!$J35),Punktsystem!$B$9,0)+IF(AND(Punktsystem!$D$11&lt;&gt;"",OR('alle Spiele'!$H35='alle Spiele'!DR35,'alle Spiele'!$J35='alle Spiele'!DS35)),Punktsystem!$B$11,0)+IF(AND(Punktsystem!$D$10&lt;&gt;"",'alle Spiele'!$H35='alle Spiele'!$J35,'alle Spiele'!DR35='alle Spiele'!DS35,ABS('alle Spiele'!$H35-'alle Spiele'!DR35)=1),Punktsystem!$B$10,0),0)</f>
        <v>0</v>
      </c>
      <c r="DT35" s="223">
        <f>IF(DR35=Punktsystem!$B$5,IF(AND(Punktsystem!$I$14&lt;&gt;"",'alle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U35" s="226">
        <f>IF(OR('alle Spiele'!DU35="",'alle Spiele'!DV35="",'alle Spiele'!$K35="x"),0,IF(AND('alle Spiele'!$H35='alle Spiele'!DU35,'alle Spiele'!$J35='alle Spiele'!DV35),Punktsystem!$B$5,IF(OR(AND('alle Spiele'!$H35-'alle Spiele'!$J35&lt;0,'alle Spiele'!DU35-'alle Spiele'!DV35&lt;0),AND('alle Spiele'!$H35-'alle Spiele'!$J35&gt;0,'alle Spiele'!DU35-'alle Spiele'!DV35&gt;0),AND('alle Spiele'!$H35-'alle Spiele'!$J35=0,'alle Spiele'!DU35-'alle Spiele'!DV35=0)),Punktsystem!$B$6,0)))</f>
        <v>0</v>
      </c>
      <c r="DV35" s="222">
        <f>IF(DU35=Punktsystem!$B$6,IF(AND(Punktsystem!$D$9&lt;&gt;"",'alle Spiele'!$H35-'alle Spiele'!$J35='alle Spiele'!DU35-'alle Spiele'!DV35,'alle Spiele'!$H35&lt;&gt;'alle Spiele'!$J35),Punktsystem!$B$9,0)+IF(AND(Punktsystem!$D$11&lt;&gt;"",OR('alle Spiele'!$H35='alle Spiele'!DU35,'alle Spiele'!$J35='alle Spiele'!DV35)),Punktsystem!$B$11,0)+IF(AND(Punktsystem!$D$10&lt;&gt;"",'alle Spiele'!$H35='alle Spiele'!$J35,'alle Spiele'!DU35='alle Spiele'!DV35,ABS('alle Spiele'!$H35-'alle Spiele'!DU35)=1),Punktsystem!$B$10,0),0)</f>
        <v>0</v>
      </c>
      <c r="DW35" s="223">
        <f>IF(DU35=Punktsystem!$B$5,IF(AND(Punktsystem!$I$14&lt;&gt;"",'alle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X35" s="226">
        <f>IF(OR('alle Spiele'!DX35="",'alle Spiele'!DY35="",'alle Spiele'!$K35="x"),0,IF(AND('alle Spiele'!$H35='alle Spiele'!DX35,'alle Spiele'!$J35='alle Spiele'!DY35),Punktsystem!$B$5,IF(OR(AND('alle Spiele'!$H35-'alle Spiele'!$J35&lt;0,'alle Spiele'!DX35-'alle Spiele'!DY35&lt;0),AND('alle Spiele'!$H35-'alle Spiele'!$J35&gt;0,'alle Spiele'!DX35-'alle Spiele'!DY35&gt;0),AND('alle Spiele'!$H35-'alle Spiele'!$J35=0,'alle Spiele'!DX35-'alle Spiele'!DY35=0)),Punktsystem!$B$6,0)))</f>
        <v>0</v>
      </c>
      <c r="DY35" s="222">
        <f>IF(DX35=Punktsystem!$B$6,IF(AND(Punktsystem!$D$9&lt;&gt;"",'alle Spiele'!$H35-'alle Spiele'!$J35='alle Spiele'!DX35-'alle Spiele'!DY35,'alle Spiele'!$H35&lt;&gt;'alle Spiele'!$J35),Punktsystem!$B$9,0)+IF(AND(Punktsystem!$D$11&lt;&gt;"",OR('alle Spiele'!$H35='alle Spiele'!DX35,'alle Spiele'!$J35='alle Spiele'!DY35)),Punktsystem!$B$11,0)+IF(AND(Punktsystem!$D$10&lt;&gt;"",'alle Spiele'!$H35='alle Spiele'!$J35,'alle Spiele'!DX35='alle Spiele'!DY35,ABS('alle Spiele'!$H35-'alle Spiele'!DX35)=1),Punktsystem!$B$10,0),0)</f>
        <v>0</v>
      </c>
      <c r="DZ35" s="223">
        <f>IF(DX35=Punktsystem!$B$5,IF(AND(Punktsystem!$I$14&lt;&gt;"",'alle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A35" s="226">
        <f>IF(OR('alle Spiele'!EA35="",'alle Spiele'!EB35="",'alle Spiele'!$K35="x"),0,IF(AND('alle Spiele'!$H35='alle Spiele'!EA35,'alle Spiele'!$J35='alle Spiele'!EB35),Punktsystem!$B$5,IF(OR(AND('alle Spiele'!$H35-'alle Spiele'!$J35&lt;0,'alle Spiele'!EA35-'alle Spiele'!EB35&lt;0),AND('alle Spiele'!$H35-'alle Spiele'!$J35&gt;0,'alle Spiele'!EA35-'alle Spiele'!EB35&gt;0),AND('alle Spiele'!$H35-'alle Spiele'!$J35=0,'alle Spiele'!EA35-'alle Spiele'!EB35=0)),Punktsystem!$B$6,0)))</f>
        <v>0</v>
      </c>
      <c r="EB35" s="222">
        <f>IF(EA35=Punktsystem!$B$6,IF(AND(Punktsystem!$D$9&lt;&gt;"",'alle Spiele'!$H35-'alle Spiele'!$J35='alle Spiele'!EA35-'alle Spiele'!EB35,'alle Spiele'!$H35&lt;&gt;'alle Spiele'!$J35),Punktsystem!$B$9,0)+IF(AND(Punktsystem!$D$11&lt;&gt;"",OR('alle Spiele'!$H35='alle Spiele'!EA35,'alle Spiele'!$J35='alle Spiele'!EB35)),Punktsystem!$B$11,0)+IF(AND(Punktsystem!$D$10&lt;&gt;"",'alle Spiele'!$H35='alle Spiele'!$J35,'alle Spiele'!EA35='alle Spiele'!EB35,ABS('alle Spiele'!$H35-'alle Spiele'!EA35)=1),Punktsystem!$B$10,0),0)</f>
        <v>0</v>
      </c>
      <c r="EC35" s="223">
        <f>IF(EA35=Punktsystem!$B$5,IF(AND(Punktsystem!$I$14&lt;&gt;"",'alle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D35" s="226">
        <f>IF(OR('alle Spiele'!ED35="",'alle Spiele'!EE35="",'alle Spiele'!$K35="x"),0,IF(AND('alle Spiele'!$H35='alle Spiele'!ED35,'alle Spiele'!$J35='alle Spiele'!EE35),Punktsystem!$B$5,IF(OR(AND('alle Spiele'!$H35-'alle Spiele'!$J35&lt;0,'alle Spiele'!ED35-'alle Spiele'!EE35&lt;0),AND('alle Spiele'!$H35-'alle Spiele'!$J35&gt;0,'alle Spiele'!ED35-'alle Spiele'!EE35&gt;0),AND('alle Spiele'!$H35-'alle Spiele'!$J35=0,'alle Spiele'!ED35-'alle Spiele'!EE35=0)),Punktsystem!$B$6,0)))</f>
        <v>0</v>
      </c>
      <c r="EE35" s="222">
        <f>IF(ED35=Punktsystem!$B$6,IF(AND(Punktsystem!$D$9&lt;&gt;"",'alle Spiele'!$H35-'alle Spiele'!$J35='alle Spiele'!ED35-'alle Spiele'!EE35,'alle Spiele'!$H35&lt;&gt;'alle Spiele'!$J35),Punktsystem!$B$9,0)+IF(AND(Punktsystem!$D$11&lt;&gt;"",OR('alle Spiele'!$H35='alle Spiele'!ED35,'alle Spiele'!$J35='alle Spiele'!EE35)),Punktsystem!$B$11,0)+IF(AND(Punktsystem!$D$10&lt;&gt;"",'alle Spiele'!$H35='alle Spiele'!$J35,'alle Spiele'!ED35='alle Spiele'!EE35,ABS('alle Spiele'!$H35-'alle Spiele'!ED35)=1),Punktsystem!$B$10,0),0)</f>
        <v>0</v>
      </c>
      <c r="EF35" s="223">
        <f>IF(ED35=Punktsystem!$B$5,IF(AND(Punktsystem!$I$14&lt;&gt;"",'alle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G35" s="226">
        <f>IF(OR('alle Spiele'!EG35="",'alle Spiele'!EH35="",'alle Spiele'!$K35="x"),0,IF(AND('alle Spiele'!$H35='alle Spiele'!EG35,'alle Spiele'!$J35='alle Spiele'!EH35),Punktsystem!$B$5,IF(OR(AND('alle Spiele'!$H35-'alle Spiele'!$J35&lt;0,'alle Spiele'!EG35-'alle Spiele'!EH35&lt;0),AND('alle Spiele'!$H35-'alle Spiele'!$J35&gt;0,'alle Spiele'!EG35-'alle Spiele'!EH35&gt;0),AND('alle Spiele'!$H35-'alle Spiele'!$J35=0,'alle Spiele'!EG35-'alle Spiele'!EH35=0)),Punktsystem!$B$6,0)))</f>
        <v>0</v>
      </c>
      <c r="EH35" s="222">
        <f>IF(EG35=Punktsystem!$B$6,IF(AND(Punktsystem!$D$9&lt;&gt;"",'alle Spiele'!$H35-'alle Spiele'!$J35='alle Spiele'!EG35-'alle Spiele'!EH35,'alle Spiele'!$H35&lt;&gt;'alle Spiele'!$J35),Punktsystem!$B$9,0)+IF(AND(Punktsystem!$D$11&lt;&gt;"",OR('alle Spiele'!$H35='alle Spiele'!EG35,'alle Spiele'!$J35='alle Spiele'!EH35)),Punktsystem!$B$11,0)+IF(AND(Punktsystem!$D$10&lt;&gt;"",'alle Spiele'!$H35='alle Spiele'!$J35,'alle Spiele'!EG35='alle Spiele'!EH35,ABS('alle Spiele'!$H35-'alle Spiele'!EG35)=1),Punktsystem!$B$10,0),0)</f>
        <v>0</v>
      </c>
      <c r="EI35" s="223">
        <f>IF(EG35=Punktsystem!$B$5,IF(AND(Punktsystem!$I$14&lt;&gt;"",'alle Spiele'!$H35+'alle Spiele'!$J35&gt;Punktsystem!$D$14),('alle Spiele'!$H35+'alle Spiele'!$J35-Punktsystem!$D$14)*Punktsystem!$F$14,0)+IF(AND(Punktsystem!$I$15&lt;&gt;"",ABS('alle Spiele'!$H35-'alle Spiele'!$J35)&gt;Punktsystem!$D$15),(ABS('alle Spiele'!$H35-'alle Spiele'!$J35)-Punktsystem!$D$15)*Punktsystem!$F$15,0),0)</f>
        <v>0</v>
      </c>
    </row>
    <row r="36" spans="1:139">
      <c r="A36"/>
      <c r="B36"/>
      <c r="C36"/>
      <c r="D36"/>
      <c r="E36"/>
      <c r="F36"/>
      <c r="G36"/>
      <c r="H36"/>
      <c r="J36"/>
      <c r="K36"/>
      <c r="L36"/>
      <c r="M36"/>
      <c r="N36"/>
      <c r="O36"/>
      <c r="P36"/>
      <c r="Q36"/>
      <c r="T36" s="226">
        <f>IF(OR('alle Spiele'!T36="",'alle Spiele'!U36="",'alle Spiele'!$K36="x"),0,IF(AND('alle Spiele'!$H36='alle Spiele'!T36,'alle Spiele'!$J36='alle Spiele'!U36),Punktsystem!$B$5,IF(OR(AND('alle Spiele'!$H36-'alle Spiele'!$J36&lt;0,'alle Spiele'!T36-'alle Spiele'!U36&lt;0),AND('alle Spiele'!$H36-'alle Spiele'!$J36&gt;0,'alle Spiele'!T36-'alle Spiele'!U36&gt;0),AND('alle Spiele'!$H36-'alle Spiele'!$J36=0,'alle Spiele'!T36-'alle Spiele'!U36=0)),Punktsystem!$B$6,0)))</f>
        <v>3</v>
      </c>
      <c r="U36" s="222">
        <f>IF(T36=Punktsystem!$B$6,IF(AND(Punktsystem!$D$9&lt;&gt;"",'alle Spiele'!$H36-'alle Spiele'!$J36='alle Spiele'!T36-'alle Spiele'!U36,'alle Spiele'!$H36&lt;&gt;'alle Spiele'!$J36),Punktsystem!$B$9,0)+IF(AND(Punktsystem!$D$11&lt;&gt;"",OR('alle Spiele'!$H36='alle Spiele'!T36,'alle Spiele'!$J36='alle Spiele'!U36)),Punktsystem!$B$11,0)+IF(AND(Punktsystem!$D$10&lt;&gt;"",'alle Spiele'!$H36='alle Spiele'!$J36,'alle Spiele'!T36='alle Spiele'!U36,ABS('alle Spiele'!$H36-'alle Spiele'!T36)=1),Punktsystem!$B$10,0),0)</f>
        <v>0</v>
      </c>
      <c r="V36" s="223">
        <f>IF(T36=Punktsystem!$B$5,IF(AND(Punktsystem!$I$14&lt;&gt;"",'alle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W36" s="226">
        <f>IF(OR('alle Spiele'!W36="",'alle Spiele'!X36="",'alle Spiele'!$K36="x"),0,IF(AND('alle Spiele'!$H36='alle Spiele'!W36,'alle Spiele'!$J36='alle Spiele'!X36),Punktsystem!$B$5,IF(OR(AND('alle Spiele'!$H36-'alle Spiele'!$J36&lt;0,'alle Spiele'!W36-'alle Spiele'!X36&lt;0),AND('alle Spiele'!$H36-'alle Spiele'!$J36&gt;0,'alle Spiele'!W36-'alle Spiele'!X36&gt;0),AND('alle Spiele'!$H36-'alle Spiele'!$J36=0,'alle Spiele'!W36-'alle Spiele'!X36=0)),Punktsystem!$B$6,0)))</f>
        <v>0</v>
      </c>
      <c r="X36" s="222">
        <f>IF(W36=Punktsystem!$B$6,IF(AND(Punktsystem!$D$9&lt;&gt;"",'alle Spiele'!$H36-'alle Spiele'!$J36='alle Spiele'!W36-'alle Spiele'!X36,'alle Spiele'!$H36&lt;&gt;'alle Spiele'!$J36),Punktsystem!$B$9,0)+IF(AND(Punktsystem!$D$11&lt;&gt;"",OR('alle Spiele'!$H36='alle Spiele'!W36,'alle Spiele'!$J36='alle Spiele'!X36)),Punktsystem!$B$11,0)+IF(AND(Punktsystem!$D$10&lt;&gt;"",'alle Spiele'!$H36='alle Spiele'!$J36,'alle Spiele'!W36='alle Spiele'!X36,ABS('alle Spiele'!$H36-'alle Spiele'!W36)=1),Punktsystem!$B$10,0),0)</f>
        <v>0</v>
      </c>
      <c r="Y36" s="223">
        <f>IF(W36=Punktsystem!$B$5,IF(AND(Punktsystem!$I$14&lt;&gt;"",'alle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Z36" s="226">
        <f>IF(OR('alle Spiele'!Z36="",'alle Spiele'!AA36="",'alle Spiele'!$K36="x"),0,IF(AND('alle Spiele'!$H36='alle Spiele'!Z36,'alle Spiele'!$J36='alle Spiele'!AA36),Punktsystem!$B$5,IF(OR(AND('alle Spiele'!$H36-'alle Spiele'!$J36&lt;0,'alle Spiele'!Z36-'alle Spiele'!AA36&lt;0),AND('alle Spiele'!$H36-'alle Spiele'!$J36&gt;0,'alle Spiele'!Z36-'alle Spiele'!AA36&gt;0),AND('alle Spiele'!$H36-'alle Spiele'!$J36=0,'alle Spiele'!Z36-'alle Spiele'!AA36=0)),Punktsystem!$B$6,0)))</f>
        <v>0</v>
      </c>
      <c r="AA36" s="222">
        <f>IF(Z36=Punktsystem!$B$6,IF(AND(Punktsystem!$D$9&lt;&gt;"",'alle Spiele'!$H36-'alle Spiele'!$J36='alle Spiele'!Z36-'alle Spiele'!AA36,'alle Spiele'!$H36&lt;&gt;'alle Spiele'!$J36),Punktsystem!$B$9,0)+IF(AND(Punktsystem!$D$11&lt;&gt;"",OR('alle Spiele'!$H36='alle Spiele'!Z36,'alle Spiele'!$J36='alle Spiele'!AA36)),Punktsystem!$B$11,0)+IF(AND(Punktsystem!$D$10&lt;&gt;"",'alle Spiele'!$H36='alle Spiele'!$J36,'alle Spiele'!Z36='alle Spiele'!AA36,ABS('alle Spiele'!$H36-'alle Spiele'!Z36)=1),Punktsystem!$B$10,0),0)</f>
        <v>0</v>
      </c>
      <c r="AB36" s="223">
        <f>IF(Z36=Punktsystem!$B$5,IF(AND(Punktsystem!$I$14&lt;&gt;"",'alle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C36" s="226">
        <f>IF(OR('alle Spiele'!AC36="",'alle Spiele'!AD36="",'alle Spiele'!$K36="x"),0,IF(AND('alle Spiele'!$H36='alle Spiele'!AC36,'alle Spiele'!$J36='alle Spiele'!AD36),Punktsystem!$B$5,IF(OR(AND('alle Spiele'!$H36-'alle Spiele'!$J36&lt;0,'alle Spiele'!AC36-'alle Spiele'!AD36&lt;0),AND('alle Spiele'!$H36-'alle Spiele'!$J36&gt;0,'alle Spiele'!AC36-'alle Spiele'!AD36&gt;0),AND('alle Spiele'!$H36-'alle Spiele'!$J36=0,'alle Spiele'!AC36-'alle Spiele'!AD36=0)),Punktsystem!$B$6,0)))</f>
        <v>0</v>
      </c>
      <c r="AD36" s="222">
        <f>IF(AC36=Punktsystem!$B$6,IF(AND(Punktsystem!$D$9&lt;&gt;"",'alle Spiele'!$H36-'alle Spiele'!$J36='alle Spiele'!AC36-'alle Spiele'!AD36,'alle Spiele'!$H36&lt;&gt;'alle Spiele'!$J36),Punktsystem!$B$9,0)+IF(AND(Punktsystem!$D$11&lt;&gt;"",OR('alle Spiele'!$H36='alle Spiele'!AC36,'alle Spiele'!$J36='alle Spiele'!AD36)),Punktsystem!$B$11,0)+IF(AND(Punktsystem!$D$10&lt;&gt;"",'alle Spiele'!$H36='alle Spiele'!$J36,'alle Spiele'!AC36='alle Spiele'!AD36,ABS('alle Spiele'!$H36-'alle Spiele'!AC36)=1),Punktsystem!$B$10,0),0)</f>
        <v>0</v>
      </c>
      <c r="AE36" s="223">
        <f>IF(AC36=Punktsystem!$B$5,IF(AND(Punktsystem!$I$14&lt;&gt;"",'alle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F36" s="226">
        <f>IF(OR('alle Spiele'!AF36="",'alle Spiele'!AG36="",'alle Spiele'!$K36="x"),0,IF(AND('alle Spiele'!$H36='alle Spiele'!AF36,'alle Spiele'!$J36='alle Spiele'!AG36),Punktsystem!$B$5,IF(OR(AND('alle Spiele'!$H36-'alle Spiele'!$J36&lt;0,'alle Spiele'!AF36-'alle Spiele'!AG36&lt;0),AND('alle Spiele'!$H36-'alle Spiele'!$J36&gt;0,'alle Spiele'!AF36-'alle Spiele'!AG36&gt;0),AND('alle Spiele'!$H36-'alle Spiele'!$J36=0,'alle Spiele'!AF36-'alle Spiele'!AG36=0)),Punktsystem!$B$6,0)))</f>
        <v>0</v>
      </c>
      <c r="AG36" s="222">
        <f>IF(AF36=Punktsystem!$B$6,IF(AND(Punktsystem!$D$9&lt;&gt;"",'alle Spiele'!$H36-'alle Spiele'!$J36='alle Spiele'!AF36-'alle Spiele'!AG36,'alle Spiele'!$H36&lt;&gt;'alle Spiele'!$J36),Punktsystem!$B$9,0)+IF(AND(Punktsystem!$D$11&lt;&gt;"",OR('alle Spiele'!$H36='alle Spiele'!AF36,'alle Spiele'!$J36='alle Spiele'!AG36)),Punktsystem!$B$11,0)+IF(AND(Punktsystem!$D$10&lt;&gt;"",'alle Spiele'!$H36='alle Spiele'!$J36,'alle Spiele'!AF36='alle Spiele'!AG36,ABS('alle Spiele'!$H36-'alle Spiele'!AF36)=1),Punktsystem!$B$10,0),0)</f>
        <v>0</v>
      </c>
      <c r="AH36" s="223">
        <f>IF(AF36=Punktsystem!$B$5,IF(AND(Punktsystem!$I$14&lt;&gt;"",'alle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I36" s="226">
        <f>IF(OR('alle Spiele'!AI36="",'alle Spiele'!AJ36="",'alle Spiele'!$K36="x"),0,IF(AND('alle Spiele'!$H36='alle Spiele'!AI36,'alle Spiele'!$J36='alle Spiele'!AJ36),Punktsystem!$B$5,IF(OR(AND('alle Spiele'!$H36-'alle Spiele'!$J36&lt;0,'alle Spiele'!AI36-'alle Spiele'!AJ36&lt;0),AND('alle Spiele'!$H36-'alle Spiele'!$J36&gt;0,'alle Spiele'!AI36-'alle Spiele'!AJ36&gt;0),AND('alle Spiele'!$H36-'alle Spiele'!$J36=0,'alle Spiele'!AI36-'alle Spiele'!AJ36=0)),Punktsystem!$B$6,0)))</f>
        <v>0</v>
      </c>
      <c r="AJ36" s="222">
        <f>IF(AI36=Punktsystem!$B$6,IF(AND(Punktsystem!$D$9&lt;&gt;"",'alle Spiele'!$H36-'alle Spiele'!$J36='alle Spiele'!AI36-'alle Spiele'!AJ36,'alle Spiele'!$H36&lt;&gt;'alle Spiele'!$J36),Punktsystem!$B$9,0)+IF(AND(Punktsystem!$D$11&lt;&gt;"",OR('alle Spiele'!$H36='alle Spiele'!AI36,'alle Spiele'!$J36='alle Spiele'!AJ36)),Punktsystem!$B$11,0)+IF(AND(Punktsystem!$D$10&lt;&gt;"",'alle Spiele'!$H36='alle Spiele'!$J36,'alle Spiele'!AI36='alle Spiele'!AJ36,ABS('alle Spiele'!$H36-'alle Spiele'!AI36)=1),Punktsystem!$B$10,0),0)</f>
        <v>0</v>
      </c>
      <c r="AK36" s="223">
        <f>IF(AI36=Punktsystem!$B$5,IF(AND(Punktsystem!$I$14&lt;&gt;"",'alle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L36" s="226">
        <f>IF(OR('alle Spiele'!AL36="",'alle Spiele'!AM36="",'alle Spiele'!$K36="x"),0,IF(AND('alle Spiele'!$H36='alle Spiele'!AL36,'alle Spiele'!$J36='alle Spiele'!AM36),Punktsystem!$B$5,IF(OR(AND('alle Spiele'!$H36-'alle Spiele'!$J36&lt;0,'alle Spiele'!AL36-'alle Spiele'!AM36&lt;0),AND('alle Spiele'!$H36-'alle Spiele'!$J36&gt;0,'alle Spiele'!AL36-'alle Spiele'!AM36&gt;0),AND('alle Spiele'!$H36-'alle Spiele'!$J36=0,'alle Spiele'!AL36-'alle Spiele'!AM36=0)),Punktsystem!$B$6,0)))</f>
        <v>0</v>
      </c>
      <c r="AM36" s="222">
        <f>IF(AL36=Punktsystem!$B$6,IF(AND(Punktsystem!$D$9&lt;&gt;"",'alle Spiele'!$H36-'alle Spiele'!$J36='alle Spiele'!AL36-'alle Spiele'!AM36,'alle Spiele'!$H36&lt;&gt;'alle Spiele'!$J36),Punktsystem!$B$9,0)+IF(AND(Punktsystem!$D$11&lt;&gt;"",OR('alle Spiele'!$H36='alle Spiele'!AL36,'alle Spiele'!$J36='alle Spiele'!AM36)),Punktsystem!$B$11,0)+IF(AND(Punktsystem!$D$10&lt;&gt;"",'alle Spiele'!$H36='alle Spiele'!$J36,'alle Spiele'!AL36='alle Spiele'!AM36,ABS('alle Spiele'!$H36-'alle Spiele'!AL36)=1),Punktsystem!$B$10,0),0)</f>
        <v>0</v>
      </c>
      <c r="AN36" s="223">
        <f>IF(AL36=Punktsystem!$B$5,IF(AND(Punktsystem!$I$14&lt;&gt;"",'alle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O36" s="226">
        <f>IF(OR('alle Spiele'!AO36="",'alle Spiele'!AP36="",'alle Spiele'!$K36="x"),0,IF(AND('alle Spiele'!$H36='alle Spiele'!AO36,'alle Spiele'!$J36='alle Spiele'!AP36),Punktsystem!$B$5,IF(OR(AND('alle Spiele'!$H36-'alle Spiele'!$J36&lt;0,'alle Spiele'!AO36-'alle Spiele'!AP36&lt;0),AND('alle Spiele'!$H36-'alle Spiele'!$J36&gt;0,'alle Spiele'!AO36-'alle Spiele'!AP36&gt;0),AND('alle Spiele'!$H36-'alle Spiele'!$J36=0,'alle Spiele'!AO36-'alle Spiele'!AP36=0)),Punktsystem!$B$6,0)))</f>
        <v>0</v>
      </c>
      <c r="AP36" s="222">
        <f>IF(AO36=Punktsystem!$B$6,IF(AND(Punktsystem!$D$9&lt;&gt;"",'alle Spiele'!$H36-'alle Spiele'!$J36='alle Spiele'!AO36-'alle Spiele'!AP36,'alle Spiele'!$H36&lt;&gt;'alle Spiele'!$J36),Punktsystem!$B$9,0)+IF(AND(Punktsystem!$D$11&lt;&gt;"",OR('alle Spiele'!$H36='alle Spiele'!AO36,'alle Spiele'!$J36='alle Spiele'!AP36)),Punktsystem!$B$11,0)+IF(AND(Punktsystem!$D$10&lt;&gt;"",'alle Spiele'!$H36='alle Spiele'!$J36,'alle Spiele'!AO36='alle Spiele'!AP36,ABS('alle Spiele'!$H36-'alle Spiele'!AO36)=1),Punktsystem!$B$10,0),0)</f>
        <v>0</v>
      </c>
      <c r="AQ36" s="223">
        <f>IF(AO36=Punktsystem!$B$5,IF(AND(Punktsystem!$I$14&lt;&gt;"",'alle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R36" s="226">
        <f>IF(OR('alle Spiele'!AR36="",'alle Spiele'!AS36="",'alle Spiele'!$K36="x"),0,IF(AND('alle Spiele'!$H36='alle Spiele'!AR36,'alle Spiele'!$J36='alle Spiele'!AS36),Punktsystem!$B$5,IF(OR(AND('alle Spiele'!$H36-'alle Spiele'!$J36&lt;0,'alle Spiele'!AR36-'alle Spiele'!AS36&lt;0),AND('alle Spiele'!$H36-'alle Spiele'!$J36&gt;0,'alle Spiele'!AR36-'alle Spiele'!AS36&gt;0),AND('alle Spiele'!$H36-'alle Spiele'!$J36=0,'alle Spiele'!AR36-'alle Spiele'!AS36=0)),Punktsystem!$B$6,0)))</f>
        <v>0</v>
      </c>
      <c r="AS36" s="222">
        <f>IF(AR36=Punktsystem!$B$6,IF(AND(Punktsystem!$D$9&lt;&gt;"",'alle Spiele'!$H36-'alle Spiele'!$J36='alle Spiele'!AR36-'alle Spiele'!AS36,'alle Spiele'!$H36&lt;&gt;'alle Spiele'!$J36),Punktsystem!$B$9,0)+IF(AND(Punktsystem!$D$11&lt;&gt;"",OR('alle Spiele'!$H36='alle Spiele'!AR36,'alle Spiele'!$J36='alle Spiele'!AS36)),Punktsystem!$B$11,0)+IF(AND(Punktsystem!$D$10&lt;&gt;"",'alle Spiele'!$H36='alle Spiele'!$J36,'alle Spiele'!AR36='alle Spiele'!AS36,ABS('alle Spiele'!$H36-'alle Spiele'!AR36)=1),Punktsystem!$B$10,0),0)</f>
        <v>0</v>
      </c>
      <c r="AT36" s="223">
        <f>IF(AR36=Punktsystem!$B$5,IF(AND(Punktsystem!$I$14&lt;&gt;"",'alle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U36" s="226">
        <f>IF(OR('alle Spiele'!AU36="",'alle Spiele'!AV36="",'alle Spiele'!$K36="x"),0,IF(AND('alle Spiele'!$H36='alle Spiele'!AU36,'alle Spiele'!$J36='alle Spiele'!AV36),Punktsystem!$B$5,IF(OR(AND('alle Spiele'!$H36-'alle Spiele'!$J36&lt;0,'alle Spiele'!AU36-'alle Spiele'!AV36&lt;0),AND('alle Spiele'!$H36-'alle Spiele'!$J36&gt;0,'alle Spiele'!AU36-'alle Spiele'!AV36&gt;0),AND('alle Spiele'!$H36-'alle Spiele'!$J36=0,'alle Spiele'!AU36-'alle Spiele'!AV36=0)),Punktsystem!$B$6,0)))</f>
        <v>0</v>
      </c>
      <c r="AV36" s="222">
        <f>IF(AU36=Punktsystem!$B$6,IF(AND(Punktsystem!$D$9&lt;&gt;"",'alle Spiele'!$H36-'alle Spiele'!$J36='alle Spiele'!AU36-'alle Spiele'!AV36,'alle Spiele'!$H36&lt;&gt;'alle Spiele'!$J36),Punktsystem!$B$9,0)+IF(AND(Punktsystem!$D$11&lt;&gt;"",OR('alle Spiele'!$H36='alle Spiele'!AU36,'alle Spiele'!$J36='alle Spiele'!AV36)),Punktsystem!$B$11,0)+IF(AND(Punktsystem!$D$10&lt;&gt;"",'alle Spiele'!$H36='alle Spiele'!$J36,'alle Spiele'!AU36='alle Spiele'!AV36,ABS('alle Spiele'!$H36-'alle Spiele'!AU36)=1),Punktsystem!$B$10,0),0)</f>
        <v>0</v>
      </c>
      <c r="AW36" s="223">
        <f>IF(AU36=Punktsystem!$B$5,IF(AND(Punktsystem!$I$14&lt;&gt;"",'alle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X36" s="226">
        <f>IF(OR('alle Spiele'!AX36="",'alle Spiele'!AY36="",'alle Spiele'!$K36="x"),0,IF(AND('alle Spiele'!$H36='alle Spiele'!AX36,'alle Spiele'!$J36='alle Spiele'!AY36),Punktsystem!$B$5,IF(OR(AND('alle Spiele'!$H36-'alle Spiele'!$J36&lt;0,'alle Spiele'!AX36-'alle Spiele'!AY36&lt;0),AND('alle Spiele'!$H36-'alle Spiele'!$J36&gt;0,'alle Spiele'!AX36-'alle Spiele'!AY36&gt;0),AND('alle Spiele'!$H36-'alle Spiele'!$J36=0,'alle Spiele'!AX36-'alle Spiele'!AY36=0)),Punktsystem!$B$6,0)))</f>
        <v>0</v>
      </c>
      <c r="AY36" s="222">
        <f>IF(AX36=Punktsystem!$B$6,IF(AND(Punktsystem!$D$9&lt;&gt;"",'alle Spiele'!$H36-'alle Spiele'!$J36='alle Spiele'!AX36-'alle Spiele'!AY36,'alle Spiele'!$H36&lt;&gt;'alle Spiele'!$J36),Punktsystem!$B$9,0)+IF(AND(Punktsystem!$D$11&lt;&gt;"",OR('alle Spiele'!$H36='alle Spiele'!AX36,'alle Spiele'!$J36='alle Spiele'!AY36)),Punktsystem!$B$11,0)+IF(AND(Punktsystem!$D$10&lt;&gt;"",'alle Spiele'!$H36='alle Spiele'!$J36,'alle Spiele'!AX36='alle Spiele'!AY36,ABS('alle Spiele'!$H36-'alle Spiele'!AX36)=1),Punktsystem!$B$10,0),0)</f>
        <v>0</v>
      </c>
      <c r="AZ36" s="223">
        <f>IF(AX36=Punktsystem!$B$5,IF(AND(Punktsystem!$I$14&lt;&gt;"",'alle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A36" s="226">
        <f>IF(OR('alle Spiele'!BA36="",'alle Spiele'!BB36="",'alle Spiele'!$K36="x"),0,IF(AND('alle Spiele'!$H36='alle Spiele'!BA36,'alle Spiele'!$J36='alle Spiele'!BB36),Punktsystem!$B$5,IF(OR(AND('alle Spiele'!$H36-'alle Spiele'!$J36&lt;0,'alle Spiele'!BA36-'alle Spiele'!BB36&lt;0),AND('alle Spiele'!$H36-'alle Spiele'!$J36&gt;0,'alle Spiele'!BA36-'alle Spiele'!BB36&gt;0),AND('alle Spiele'!$H36-'alle Spiele'!$J36=0,'alle Spiele'!BA36-'alle Spiele'!BB36=0)),Punktsystem!$B$6,0)))</f>
        <v>0</v>
      </c>
      <c r="BB36" s="222">
        <f>IF(BA36=Punktsystem!$B$6,IF(AND(Punktsystem!$D$9&lt;&gt;"",'alle Spiele'!$H36-'alle Spiele'!$J36='alle Spiele'!BA36-'alle Spiele'!BB36,'alle Spiele'!$H36&lt;&gt;'alle Spiele'!$J36),Punktsystem!$B$9,0)+IF(AND(Punktsystem!$D$11&lt;&gt;"",OR('alle Spiele'!$H36='alle Spiele'!BA36,'alle Spiele'!$J36='alle Spiele'!BB36)),Punktsystem!$B$11,0)+IF(AND(Punktsystem!$D$10&lt;&gt;"",'alle Spiele'!$H36='alle Spiele'!$J36,'alle Spiele'!BA36='alle Spiele'!BB36,ABS('alle Spiele'!$H36-'alle Spiele'!BA36)=1),Punktsystem!$B$10,0),0)</f>
        <v>0</v>
      </c>
      <c r="BC36" s="223">
        <f>IF(BA36=Punktsystem!$B$5,IF(AND(Punktsystem!$I$14&lt;&gt;"",'alle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D36" s="226">
        <f>IF(OR('alle Spiele'!BD36="",'alle Spiele'!BE36="",'alle Spiele'!$K36="x"),0,IF(AND('alle Spiele'!$H36='alle Spiele'!BD36,'alle Spiele'!$J36='alle Spiele'!BE36),Punktsystem!$B$5,IF(OR(AND('alle Spiele'!$H36-'alle Spiele'!$J36&lt;0,'alle Spiele'!BD36-'alle Spiele'!BE36&lt;0),AND('alle Spiele'!$H36-'alle Spiele'!$J36&gt;0,'alle Spiele'!BD36-'alle Spiele'!BE36&gt;0),AND('alle Spiele'!$H36-'alle Spiele'!$J36=0,'alle Spiele'!BD36-'alle Spiele'!BE36=0)),Punktsystem!$B$6,0)))</f>
        <v>0</v>
      </c>
      <c r="BE36" s="222">
        <f>IF(BD36=Punktsystem!$B$6,IF(AND(Punktsystem!$D$9&lt;&gt;"",'alle Spiele'!$H36-'alle Spiele'!$J36='alle Spiele'!BD36-'alle Spiele'!BE36,'alle Spiele'!$H36&lt;&gt;'alle Spiele'!$J36),Punktsystem!$B$9,0)+IF(AND(Punktsystem!$D$11&lt;&gt;"",OR('alle Spiele'!$H36='alle Spiele'!BD36,'alle Spiele'!$J36='alle Spiele'!BE36)),Punktsystem!$B$11,0)+IF(AND(Punktsystem!$D$10&lt;&gt;"",'alle Spiele'!$H36='alle Spiele'!$J36,'alle Spiele'!BD36='alle Spiele'!BE36,ABS('alle Spiele'!$H36-'alle Spiele'!BD36)=1),Punktsystem!$B$10,0),0)</f>
        <v>0</v>
      </c>
      <c r="BF36" s="223">
        <f>IF(BD36=Punktsystem!$B$5,IF(AND(Punktsystem!$I$14&lt;&gt;"",'alle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G36" s="226">
        <f>IF(OR('alle Spiele'!BG36="",'alle Spiele'!BH36="",'alle Spiele'!$K36="x"),0,IF(AND('alle Spiele'!$H36='alle Spiele'!BG36,'alle Spiele'!$J36='alle Spiele'!BH36),Punktsystem!$B$5,IF(OR(AND('alle Spiele'!$H36-'alle Spiele'!$J36&lt;0,'alle Spiele'!BG36-'alle Spiele'!BH36&lt;0),AND('alle Spiele'!$H36-'alle Spiele'!$J36&gt;0,'alle Spiele'!BG36-'alle Spiele'!BH36&gt;0),AND('alle Spiele'!$H36-'alle Spiele'!$J36=0,'alle Spiele'!BG36-'alle Spiele'!BH36=0)),Punktsystem!$B$6,0)))</f>
        <v>0</v>
      </c>
      <c r="BH36" s="222">
        <f>IF(BG36=Punktsystem!$B$6,IF(AND(Punktsystem!$D$9&lt;&gt;"",'alle Spiele'!$H36-'alle Spiele'!$J36='alle Spiele'!BG36-'alle Spiele'!BH36,'alle Spiele'!$H36&lt;&gt;'alle Spiele'!$J36),Punktsystem!$B$9,0)+IF(AND(Punktsystem!$D$11&lt;&gt;"",OR('alle Spiele'!$H36='alle Spiele'!BG36,'alle Spiele'!$J36='alle Spiele'!BH36)),Punktsystem!$B$11,0)+IF(AND(Punktsystem!$D$10&lt;&gt;"",'alle Spiele'!$H36='alle Spiele'!$J36,'alle Spiele'!BG36='alle Spiele'!BH36,ABS('alle Spiele'!$H36-'alle Spiele'!BG36)=1),Punktsystem!$B$10,0),0)</f>
        <v>0</v>
      </c>
      <c r="BI36" s="223">
        <f>IF(BG36=Punktsystem!$B$5,IF(AND(Punktsystem!$I$14&lt;&gt;"",'alle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J36" s="226">
        <f>IF(OR('alle Spiele'!BJ36="",'alle Spiele'!BK36="",'alle Spiele'!$K36="x"),0,IF(AND('alle Spiele'!$H36='alle Spiele'!BJ36,'alle Spiele'!$J36='alle Spiele'!BK36),Punktsystem!$B$5,IF(OR(AND('alle Spiele'!$H36-'alle Spiele'!$J36&lt;0,'alle Spiele'!BJ36-'alle Spiele'!BK36&lt;0),AND('alle Spiele'!$H36-'alle Spiele'!$J36&gt;0,'alle Spiele'!BJ36-'alle Spiele'!BK36&gt;0),AND('alle Spiele'!$H36-'alle Spiele'!$J36=0,'alle Spiele'!BJ36-'alle Spiele'!BK36=0)),Punktsystem!$B$6,0)))</f>
        <v>0</v>
      </c>
      <c r="BK36" s="222">
        <f>IF(BJ36=Punktsystem!$B$6,IF(AND(Punktsystem!$D$9&lt;&gt;"",'alle Spiele'!$H36-'alle Spiele'!$J36='alle Spiele'!BJ36-'alle Spiele'!BK36,'alle Spiele'!$H36&lt;&gt;'alle Spiele'!$J36),Punktsystem!$B$9,0)+IF(AND(Punktsystem!$D$11&lt;&gt;"",OR('alle Spiele'!$H36='alle Spiele'!BJ36,'alle Spiele'!$J36='alle Spiele'!BK36)),Punktsystem!$B$11,0)+IF(AND(Punktsystem!$D$10&lt;&gt;"",'alle Spiele'!$H36='alle Spiele'!$J36,'alle Spiele'!BJ36='alle Spiele'!BK36,ABS('alle Spiele'!$H36-'alle Spiele'!BJ36)=1),Punktsystem!$B$10,0),0)</f>
        <v>0</v>
      </c>
      <c r="BL36" s="223">
        <f>IF(BJ36=Punktsystem!$B$5,IF(AND(Punktsystem!$I$14&lt;&gt;"",'alle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M36" s="226">
        <f>IF(OR('alle Spiele'!BM36="",'alle Spiele'!BN36="",'alle Spiele'!$K36="x"),0,IF(AND('alle Spiele'!$H36='alle Spiele'!BM36,'alle Spiele'!$J36='alle Spiele'!BN36),Punktsystem!$B$5,IF(OR(AND('alle Spiele'!$H36-'alle Spiele'!$J36&lt;0,'alle Spiele'!BM36-'alle Spiele'!BN36&lt;0),AND('alle Spiele'!$H36-'alle Spiele'!$J36&gt;0,'alle Spiele'!BM36-'alle Spiele'!BN36&gt;0),AND('alle Spiele'!$H36-'alle Spiele'!$J36=0,'alle Spiele'!BM36-'alle Spiele'!BN36=0)),Punktsystem!$B$6,0)))</f>
        <v>0</v>
      </c>
      <c r="BN36" s="222">
        <f>IF(BM36=Punktsystem!$B$6,IF(AND(Punktsystem!$D$9&lt;&gt;"",'alle Spiele'!$H36-'alle Spiele'!$J36='alle Spiele'!BM36-'alle Spiele'!BN36,'alle Spiele'!$H36&lt;&gt;'alle Spiele'!$J36),Punktsystem!$B$9,0)+IF(AND(Punktsystem!$D$11&lt;&gt;"",OR('alle Spiele'!$H36='alle Spiele'!BM36,'alle Spiele'!$J36='alle Spiele'!BN36)),Punktsystem!$B$11,0)+IF(AND(Punktsystem!$D$10&lt;&gt;"",'alle Spiele'!$H36='alle Spiele'!$J36,'alle Spiele'!BM36='alle Spiele'!BN36,ABS('alle Spiele'!$H36-'alle Spiele'!BM36)=1),Punktsystem!$B$10,0),0)</f>
        <v>0</v>
      </c>
      <c r="BO36" s="223">
        <f>IF(BM36=Punktsystem!$B$5,IF(AND(Punktsystem!$I$14&lt;&gt;"",'alle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P36" s="226">
        <f>IF(OR('alle Spiele'!BP36="",'alle Spiele'!BQ36="",'alle Spiele'!$K36="x"),0,IF(AND('alle Spiele'!$H36='alle Spiele'!BP36,'alle Spiele'!$J36='alle Spiele'!BQ36),Punktsystem!$B$5,IF(OR(AND('alle Spiele'!$H36-'alle Spiele'!$J36&lt;0,'alle Spiele'!BP36-'alle Spiele'!BQ36&lt;0),AND('alle Spiele'!$H36-'alle Spiele'!$J36&gt;0,'alle Spiele'!BP36-'alle Spiele'!BQ36&gt;0),AND('alle Spiele'!$H36-'alle Spiele'!$J36=0,'alle Spiele'!BP36-'alle Spiele'!BQ36=0)),Punktsystem!$B$6,0)))</f>
        <v>0</v>
      </c>
      <c r="BQ36" s="222">
        <f>IF(BP36=Punktsystem!$B$6,IF(AND(Punktsystem!$D$9&lt;&gt;"",'alle Spiele'!$H36-'alle Spiele'!$J36='alle Spiele'!BP36-'alle Spiele'!BQ36,'alle Spiele'!$H36&lt;&gt;'alle Spiele'!$J36),Punktsystem!$B$9,0)+IF(AND(Punktsystem!$D$11&lt;&gt;"",OR('alle Spiele'!$H36='alle Spiele'!BP36,'alle Spiele'!$J36='alle Spiele'!BQ36)),Punktsystem!$B$11,0)+IF(AND(Punktsystem!$D$10&lt;&gt;"",'alle Spiele'!$H36='alle Spiele'!$J36,'alle Spiele'!BP36='alle Spiele'!BQ36,ABS('alle Spiele'!$H36-'alle Spiele'!BP36)=1),Punktsystem!$B$10,0),0)</f>
        <v>0</v>
      </c>
      <c r="BR36" s="223">
        <f>IF(BP36=Punktsystem!$B$5,IF(AND(Punktsystem!$I$14&lt;&gt;"",'alle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S36" s="226">
        <f>IF(OR('alle Spiele'!BS36="",'alle Spiele'!BT36="",'alle Spiele'!$K36="x"),0,IF(AND('alle Spiele'!$H36='alle Spiele'!BS36,'alle Spiele'!$J36='alle Spiele'!BT36),Punktsystem!$B$5,IF(OR(AND('alle Spiele'!$H36-'alle Spiele'!$J36&lt;0,'alle Spiele'!BS36-'alle Spiele'!BT36&lt;0),AND('alle Spiele'!$H36-'alle Spiele'!$J36&gt;0,'alle Spiele'!BS36-'alle Spiele'!BT36&gt;0),AND('alle Spiele'!$H36-'alle Spiele'!$J36=0,'alle Spiele'!BS36-'alle Spiele'!BT36=0)),Punktsystem!$B$6,0)))</f>
        <v>0</v>
      </c>
      <c r="BT36" s="222">
        <f>IF(BS36=Punktsystem!$B$6,IF(AND(Punktsystem!$D$9&lt;&gt;"",'alle Spiele'!$H36-'alle Spiele'!$J36='alle Spiele'!BS36-'alle Spiele'!BT36,'alle Spiele'!$H36&lt;&gt;'alle Spiele'!$J36),Punktsystem!$B$9,0)+IF(AND(Punktsystem!$D$11&lt;&gt;"",OR('alle Spiele'!$H36='alle Spiele'!BS36,'alle Spiele'!$J36='alle Spiele'!BT36)),Punktsystem!$B$11,0)+IF(AND(Punktsystem!$D$10&lt;&gt;"",'alle Spiele'!$H36='alle Spiele'!$J36,'alle Spiele'!BS36='alle Spiele'!BT36,ABS('alle Spiele'!$H36-'alle Spiele'!BS36)=1),Punktsystem!$B$10,0),0)</f>
        <v>0</v>
      </c>
      <c r="BU36" s="223">
        <f>IF(BS36=Punktsystem!$B$5,IF(AND(Punktsystem!$I$14&lt;&gt;"",'alle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V36" s="226">
        <f>IF(OR('alle Spiele'!BV36="",'alle Spiele'!BW36="",'alle Spiele'!$K36="x"),0,IF(AND('alle Spiele'!$H36='alle Spiele'!BV36,'alle Spiele'!$J36='alle Spiele'!BW36),Punktsystem!$B$5,IF(OR(AND('alle Spiele'!$H36-'alle Spiele'!$J36&lt;0,'alle Spiele'!BV36-'alle Spiele'!BW36&lt;0),AND('alle Spiele'!$H36-'alle Spiele'!$J36&gt;0,'alle Spiele'!BV36-'alle Spiele'!BW36&gt;0),AND('alle Spiele'!$H36-'alle Spiele'!$J36=0,'alle Spiele'!BV36-'alle Spiele'!BW36=0)),Punktsystem!$B$6,0)))</f>
        <v>0</v>
      </c>
      <c r="BW36" s="222">
        <f>IF(BV36=Punktsystem!$B$6,IF(AND(Punktsystem!$D$9&lt;&gt;"",'alle Spiele'!$H36-'alle Spiele'!$J36='alle Spiele'!BV36-'alle Spiele'!BW36,'alle Spiele'!$H36&lt;&gt;'alle Spiele'!$J36),Punktsystem!$B$9,0)+IF(AND(Punktsystem!$D$11&lt;&gt;"",OR('alle Spiele'!$H36='alle Spiele'!BV36,'alle Spiele'!$J36='alle Spiele'!BW36)),Punktsystem!$B$11,0)+IF(AND(Punktsystem!$D$10&lt;&gt;"",'alle Spiele'!$H36='alle Spiele'!$J36,'alle Spiele'!BV36='alle Spiele'!BW36,ABS('alle Spiele'!$H36-'alle Spiele'!BV36)=1),Punktsystem!$B$10,0),0)</f>
        <v>0</v>
      </c>
      <c r="BX36" s="223">
        <f>IF(BV36=Punktsystem!$B$5,IF(AND(Punktsystem!$I$14&lt;&gt;"",'alle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Y36" s="226">
        <f>IF(OR('alle Spiele'!BY36="",'alle Spiele'!BZ36="",'alle Spiele'!$K36="x"),0,IF(AND('alle Spiele'!$H36='alle Spiele'!BY36,'alle Spiele'!$J36='alle Spiele'!BZ36),Punktsystem!$B$5,IF(OR(AND('alle Spiele'!$H36-'alle Spiele'!$J36&lt;0,'alle Spiele'!BY36-'alle Spiele'!BZ36&lt;0),AND('alle Spiele'!$H36-'alle Spiele'!$J36&gt;0,'alle Spiele'!BY36-'alle Spiele'!BZ36&gt;0),AND('alle Spiele'!$H36-'alle Spiele'!$J36=0,'alle Spiele'!BY36-'alle Spiele'!BZ36=0)),Punktsystem!$B$6,0)))</f>
        <v>0</v>
      </c>
      <c r="BZ36" s="222">
        <f>IF(BY36=Punktsystem!$B$6,IF(AND(Punktsystem!$D$9&lt;&gt;"",'alle Spiele'!$H36-'alle Spiele'!$J36='alle Spiele'!BY36-'alle Spiele'!BZ36,'alle Spiele'!$H36&lt;&gt;'alle Spiele'!$J36),Punktsystem!$B$9,0)+IF(AND(Punktsystem!$D$11&lt;&gt;"",OR('alle Spiele'!$H36='alle Spiele'!BY36,'alle Spiele'!$J36='alle Spiele'!BZ36)),Punktsystem!$B$11,0)+IF(AND(Punktsystem!$D$10&lt;&gt;"",'alle Spiele'!$H36='alle Spiele'!$J36,'alle Spiele'!BY36='alle Spiele'!BZ36,ABS('alle Spiele'!$H36-'alle Spiele'!BY36)=1),Punktsystem!$B$10,0),0)</f>
        <v>0</v>
      </c>
      <c r="CA36" s="223">
        <f>IF(BY36=Punktsystem!$B$5,IF(AND(Punktsystem!$I$14&lt;&gt;"",'alle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B36" s="226">
        <f>IF(OR('alle Spiele'!CB36="",'alle Spiele'!CC36="",'alle Spiele'!$K36="x"),0,IF(AND('alle Spiele'!$H36='alle Spiele'!CB36,'alle Spiele'!$J36='alle Spiele'!CC36),Punktsystem!$B$5,IF(OR(AND('alle Spiele'!$H36-'alle Spiele'!$J36&lt;0,'alle Spiele'!CB36-'alle Spiele'!CC36&lt;0),AND('alle Spiele'!$H36-'alle Spiele'!$J36&gt;0,'alle Spiele'!CB36-'alle Spiele'!CC36&gt;0),AND('alle Spiele'!$H36-'alle Spiele'!$J36=0,'alle Spiele'!CB36-'alle Spiele'!CC36=0)),Punktsystem!$B$6,0)))</f>
        <v>0</v>
      </c>
      <c r="CC36" s="222">
        <f>IF(CB36=Punktsystem!$B$6,IF(AND(Punktsystem!$D$9&lt;&gt;"",'alle Spiele'!$H36-'alle Spiele'!$J36='alle Spiele'!CB36-'alle Spiele'!CC36,'alle Spiele'!$H36&lt;&gt;'alle Spiele'!$J36),Punktsystem!$B$9,0)+IF(AND(Punktsystem!$D$11&lt;&gt;"",OR('alle Spiele'!$H36='alle Spiele'!CB36,'alle Spiele'!$J36='alle Spiele'!CC36)),Punktsystem!$B$11,0)+IF(AND(Punktsystem!$D$10&lt;&gt;"",'alle Spiele'!$H36='alle Spiele'!$J36,'alle Spiele'!CB36='alle Spiele'!CC36,ABS('alle Spiele'!$H36-'alle Spiele'!CB36)=1),Punktsystem!$B$10,0),0)</f>
        <v>0</v>
      </c>
      <c r="CD36" s="223">
        <f>IF(CB36=Punktsystem!$B$5,IF(AND(Punktsystem!$I$14&lt;&gt;"",'alle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E36" s="226">
        <f>IF(OR('alle Spiele'!CE36="",'alle Spiele'!CF36="",'alle Spiele'!$K36="x"),0,IF(AND('alle Spiele'!$H36='alle Spiele'!CE36,'alle Spiele'!$J36='alle Spiele'!CF36),Punktsystem!$B$5,IF(OR(AND('alle Spiele'!$H36-'alle Spiele'!$J36&lt;0,'alle Spiele'!CE36-'alle Spiele'!CF36&lt;0),AND('alle Spiele'!$H36-'alle Spiele'!$J36&gt;0,'alle Spiele'!CE36-'alle Spiele'!CF36&gt;0),AND('alle Spiele'!$H36-'alle Spiele'!$J36=0,'alle Spiele'!CE36-'alle Spiele'!CF36=0)),Punktsystem!$B$6,0)))</f>
        <v>0</v>
      </c>
      <c r="CF36" s="222">
        <f>IF(CE36=Punktsystem!$B$6,IF(AND(Punktsystem!$D$9&lt;&gt;"",'alle Spiele'!$H36-'alle Spiele'!$J36='alle Spiele'!CE36-'alle Spiele'!CF36,'alle Spiele'!$H36&lt;&gt;'alle Spiele'!$J36),Punktsystem!$B$9,0)+IF(AND(Punktsystem!$D$11&lt;&gt;"",OR('alle Spiele'!$H36='alle Spiele'!CE36,'alle Spiele'!$J36='alle Spiele'!CF36)),Punktsystem!$B$11,0)+IF(AND(Punktsystem!$D$10&lt;&gt;"",'alle Spiele'!$H36='alle Spiele'!$J36,'alle Spiele'!CE36='alle Spiele'!CF36,ABS('alle Spiele'!$H36-'alle Spiele'!CE36)=1),Punktsystem!$B$10,0),0)</f>
        <v>0</v>
      </c>
      <c r="CG36" s="223">
        <f>IF(CE36=Punktsystem!$B$5,IF(AND(Punktsystem!$I$14&lt;&gt;"",'alle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H36" s="226">
        <f>IF(OR('alle Spiele'!CH36="",'alle Spiele'!CI36="",'alle Spiele'!$K36="x"),0,IF(AND('alle Spiele'!$H36='alle Spiele'!CH36,'alle Spiele'!$J36='alle Spiele'!CI36),Punktsystem!$B$5,IF(OR(AND('alle Spiele'!$H36-'alle Spiele'!$J36&lt;0,'alle Spiele'!CH36-'alle Spiele'!CI36&lt;0),AND('alle Spiele'!$H36-'alle Spiele'!$J36&gt;0,'alle Spiele'!CH36-'alle Spiele'!CI36&gt;0),AND('alle Spiele'!$H36-'alle Spiele'!$J36=0,'alle Spiele'!CH36-'alle Spiele'!CI36=0)),Punktsystem!$B$6,0)))</f>
        <v>0</v>
      </c>
      <c r="CI36" s="222">
        <f>IF(CH36=Punktsystem!$B$6,IF(AND(Punktsystem!$D$9&lt;&gt;"",'alle Spiele'!$H36-'alle Spiele'!$J36='alle Spiele'!CH36-'alle Spiele'!CI36,'alle Spiele'!$H36&lt;&gt;'alle Spiele'!$J36),Punktsystem!$B$9,0)+IF(AND(Punktsystem!$D$11&lt;&gt;"",OR('alle Spiele'!$H36='alle Spiele'!CH36,'alle Spiele'!$J36='alle Spiele'!CI36)),Punktsystem!$B$11,0)+IF(AND(Punktsystem!$D$10&lt;&gt;"",'alle Spiele'!$H36='alle Spiele'!$J36,'alle Spiele'!CH36='alle Spiele'!CI36,ABS('alle Spiele'!$H36-'alle Spiele'!CH36)=1),Punktsystem!$B$10,0),0)</f>
        <v>0</v>
      </c>
      <c r="CJ36" s="223">
        <f>IF(CH36=Punktsystem!$B$5,IF(AND(Punktsystem!$I$14&lt;&gt;"",'alle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K36" s="226">
        <f>IF(OR('alle Spiele'!CK36="",'alle Spiele'!CL36="",'alle Spiele'!$K36="x"),0,IF(AND('alle Spiele'!$H36='alle Spiele'!CK36,'alle Spiele'!$J36='alle Spiele'!CL36),Punktsystem!$B$5,IF(OR(AND('alle Spiele'!$H36-'alle Spiele'!$J36&lt;0,'alle Spiele'!CK36-'alle Spiele'!CL36&lt;0),AND('alle Spiele'!$H36-'alle Spiele'!$J36&gt;0,'alle Spiele'!CK36-'alle Spiele'!CL36&gt;0),AND('alle Spiele'!$H36-'alle Spiele'!$J36=0,'alle Spiele'!CK36-'alle Spiele'!CL36=0)),Punktsystem!$B$6,0)))</f>
        <v>0</v>
      </c>
      <c r="CL36" s="222">
        <f>IF(CK36=Punktsystem!$B$6,IF(AND(Punktsystem!$D$9&lt;&gt;"",'alle Spiele'!$H36-'alle Spiele'!$J36='alle Spiele'!CK36-'alle Spiele'!CL36,'alle Spiele'!$H36&lt;&gt;'alle Spiele'!$J36),Punktsystem!$B$9,0)+IF(AND(Punktsystem!$D$11&lt;&gt;"",OR('alle Spiele'!$H36='alle Spiele'!CK36,'alle Spiele'!$J36='alle Spiele'!CL36)),Punktsystem!$B$11,0)+IF(AND(Punktsystem!$D$10&lt;&gt;"",'alle Spiele'!$H36='alle Spiele'!$J36,'alle Spiele'!CK36='alle Spiele'!CL36,ABS('alle Spiele'!$H36-'alle Spiele'!CK36)=1),Punktsystem!$B$10,0),0)</f>
        <v>0</v>
      </c>
      <c r="CM36" s="223">
        <f>IF(CK36=Punktsystem!$B$5,IF(AND(Punktsystem!$I$14&lt;&gt;"",'alle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N36" s="226">
        <f>IF(OR('alle Spiele'!CN36="",'alle Spiele'!CO36="",'alle Spiele'!$K36="x"),0,IF(AND('alle Spiele'!$H36='alle Spiele'!CN36,'alle Spiele'!$J36='alle Spiele'!CO36),Punktsystem!$B$5,IF(OR(AND('alle Spiele'!$H36-'alle Spiele'!$J36&lt;0,'alle Spiele'!CN36-'alle Spiele'!CO36&lt;0),AND('alle Spiele'!$H36-'alle Spiele'!$J36&gt;0,'alle Spiele'!CN36-'alle Spiele'!CO36&gt;0),AND('alle Spiele'!$H36-'alle Spiele'!$J36=0,'alle Spiele'!CN36-'alle Spiele'!CO36=0)),Punktsystem!$B$6,0)))</f>
        <v>0</v>
      </c>
      <c r="CO36" s="222">
        <f>IF(CN36=Punktsystem!$B$6,IF(AND(Punktsystem!$D$9&lt;&gt;"",'alle Spiele'!$H36-'alle Spiele'!$J36='alle Spiele'!CN36-'alle Spiele'!CO36,'alle Spiele'!$H36&lt;&gt;'alle Spiele'!$J36),Punktsystem!$B$9,0)+IF(AND(Punktsystem!$D$11&lt;&gt;"",OR('alle Spiele'!$H36='alle Spiele'!CN36,'alle Spiele'!$J36='alle Spiele'!CO36)),Punktsystem!$B$11,0)+IF(AND(Punktsystem!$D$10&lt;&gt;"",'alle Spiele'!$H36='alle Spiele'!$J36,'alle Spiele'!CN36='alle Spiele'!CO36,ABS('alle Spiele'!$H36-'alle Spiele'!CN36)=1),Punktsystem!$B$10,0),0)</f>
        <v>0</v>
      </c>
      <c r="CP36" s="223">
        <f>IF(CN36=Punktsystem!$B$5,IF(AND(Punktsystem!$I$14&lt;&gt;"",'alle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Q36" s="226">
        <f>IF(OR('alle Spiele'!CQ36="",'alle Spiele'!CR36="",'alle Spiele'!$K36="x"),0,IF(AND('alle Spiele'!$H36='alle Spiele'!CQ36,'alle Spiele'!$J36='alle Spiele'!CR36),Punktsystem!$B$5,IF(OR(AND('alle Spiele'!$H36-'alle Spiele'!$J36&lt;0,'alle Spiele'!CQ36-'alle Spiele'!CR36&lt;0),AND('alle Spiele'!$H36-'alle Spiele'!$J36&gt;0,'alle Spiele'!CQ36-'alle Spiele'!CR36&gt;0),AND('alle Spiele'!$H36-'alle Spiele'!$J36=0,'alle Spiele'!CQ36-'alle Spiele'!CR36=0)),Punktsystem!$B$6,0)))</f>
        <v>0</v>
      </c>
      <c r="CR36" s="222">
        <f>IF(CQ36=Punktsystem!$B$6,IF(AND(Punktsystem!$D$9&lt;&gt;"",'alle Spiele'!$H36-'alle Spiele'!$J36='alle Spiele'!CQ36-'alle Spiele'!CR36,'alle Spiele'!$H36&lt;&gt;'alle Spiele'!$J36),Punktsystem!$B$9,0)+IF(AND(Punktsystem!$D$11&lt;&gt;"",OR('alle Spiele'!$H36='alle Spiele'!CQ36,'alle Spiele'!$J36='alle Spiele'!CR36)),Punktsystem!$B$11,0)+IF(AND(Punktsystem!$D$10&lt;&gt;"",'alle Spiele'!$H36='alle Spiele'!$J36,'alle Spiele'!CQ36='alle Spiele'!CR36,ABS('alle Spiele'!$H36-'alle Spiele'!CQ36)=1),Punktsystem!$B$10,0),0)</f>
        <v>0</v>
      </c>
      <c r="CS36" s="223">
        <f>IF(CQ36=Punktsystem!$B$5,IF(AND(Punktsystem!$I$14&lt;&gt;"",'alle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T36" s="226">
        <f>IF(OR('alle Spiele'!CT36="",'alle Spiele'!CU36="",'alle Spiele'!$K36="x"),0,IF(AND('alle Spiele'!$H36='alle Spiele'!CT36,'alle Spiele'!$J36='alle Spiele'!CU36),Punktsystem!$B$5,IF(OR(AND('alle Spiele'!$H36-'alle Spiele'!$J36&lt;0,'alle Spiele'!CT36-'alle Spiele'!CU36&lt;0),AND('alle Spiele'!$H36-'alle Spiele'!$J36&gt;0,'alle Spiele'!CT36-'alle Spiele'!CU36&gt;0),AND('alle Spiele'!$H36-'alle Spiele'!$J36=0,'alle Spiele'!CT36-'alle Spiele'!CU36=0)),Punktsystem!$B$6,0)))</f>
        <v>0</v>
      </c>
      <c r="CU36" s="222">
        <f>IF(CT36=Punktsystem!$B$6,IF(AND(Punktsystem!$D$9&lt;&gt;"",'alle Spiele'!$H36-'alle Spiele'!$J36='alle Spiele'!CT36-'alle Spiele'!CU36,'alle Spiele'!$H36&lt;&gt;'alle Spiele'!$J36),Punktsystem!$B$9,0)+IF(AND(Punktsystem!$D$11&lt;&gt;"",OR('alle Spiele'!$H36='alle Spiele'!CT36,'alle Spiele'!$J36='alle Spiele'!CU36)),Punktsystem!$B$11,0)+IF(AND(Punktsystem!$D$10&lt;&gt;"",'alle Spiele'!$H36='alle Spiele'!$J36,'alle Spiele'!CT36='alle Spiele'!CU36,ABS('alle Spiele'!$H36-'alle Spiele'!CT36)=1),Punktsystem!$B$10,0),0)</f>
        <v>0</v>
      </c>
      <c r="CV36" s="223">
        <f>IF(CT36=Punktsystem!$B$5,IF(AND(Punktsystem!$I$14&lt;&gt;"",'alle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W36" s="226">
        <f>IF(OR('alle Spiele'!CW36="",'alle Spiele'!CX36="",'alle Spiele'!$K36="x"),0,IF(AND('alle Spiele'!$H36='alle Spiele'!CW36,'alle Spiele'!$J36='alle Spiele'!CX36),Punktsystem!$B$5,IF(OR(AND('alle Spiele'!$H36-'alle Spiele'!$J36&lt;0,'alle Spiele'!CW36-'alle Spiele'!CX36&lt;0),AND('alle Spiele'!$H36-'alle Spiele'!$J36&gt;0,'alle Spiele'!CW36-'alle Spiele'!CX36&gt;0),AND('alle Spiele'!$H36-'alle Spiele'!$J36=0,'alle Spiele'!CW36-'alle Spiele'!CX36=0)),Punktsystem!$B$6,0)))</f>
        <v>0</v>
      </c>
      <c r="CX36" s="222">
        <f>IF(CW36=Punktsystem!$B$6,IF(AND(Punktsystem!$D$9&lt;&gt;"",'alle Spiele'!$H36-'alle Spiele'!$J36='alle Spiele'!CW36-'alle Spiele'!CX36,'alle Spiele'!$H36&lt;&gt;'alle Spiele'!$J36),Punktsystem!$B$9,0)+IF(AND(Punktsystem!$D$11&lt;&gt;"",OR('alle Spiele'!$H36='alle Spiele'!CW36,'alle Spiele'!$J36='alle Spiele'!CX36)),Punktsystem!$B$11,0)+IF(AND(Punktsystem!$D$10&lt;&gt;"",'alle Spiele'!$H36='alle Spiele'!$J36,'alle Spiele'!CW36='alle Spiele'!CX36,ABS('alle Spiele'!$H36-'alle Spiele'!CW36)=1),Punktsystem!$B$10,0),0)</f>
        <v>0</v>
      </c>
      <c r="CY36" s="223">
        <f>IF(CW36=Punktsystem!$B$5,IF(AND(Punktsystem!$I$14&lt;&gt;"",'alle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Z36" s="226">
        <f>IF(OR('alle Spiele'!CZ36="",'alle Spiele'!DA36="",'alle Spiele'!$K36="x"),0,IF(AND('alle Spiele'!$H36='alle Spiele'!CZ36,'alle Spiele'!$J36='alle Spiele'!DA36),Punktsystem!$B$5,IF(OR(AND('alle Spiele'!$H36-'alle Spiele'!$J36&lt;0,'alle Spiele'!CZ36-'alle Spiele'!DA36&lt;0),AND('alle Spiele'!$H36-'alle Spiele'!$J36&gt;0,'alle Spiele'!CZ36-'alle Spiele'!DA36&gt;0),AND('alle Spiele'!$H36-'alle Spiele'!$J36=0,'alle Spiele'!CZ36-'alle Spiele'!DA36=0)),Punktsystem!$B$6,0)))</f>
        <v>0</v>
      </c>
      <c r="DA36" s="222">
        <f>IF(CZ36=Punktsystem!$B$6,IF(AND(Punktsystem!$D$9&lt;&gt;"",'alle Spiele'!$H36-'alle Spiele'!$J36='alle Spiele'!CZ36-'alle Spiele'!DA36,'alle Spiele'!$H36&lt;&gt;'alle Spiele'!$J36),Punktsystem!$B$9,0)+IF(AND(Punktsystem!$D$11&lt;&gt;"",OR('alle Spiele'!$H36='alle Spiele'!CZ36,'alle Spiele'!$J36='alle Spiele'!DA36)),Punktsystem!$B$11,0)+IF(AND(Punktsystem!$D$10&lt;&gt;"",'alle Spiele'!$H36='alle Spiele'!$J36,'alle Spiele'!CZ36='alle Spiele'!DA36,ABS('alle Spiele'!$H36-'alle Spiele'!CZ36)=1),Punktsystem!$B$10,0),0)</f>
        <v>0</v>
      </c>
      <c r="DB36" s="223">
        <f>IF(CZ36=Punktsystem!$B$5,IF(AND(Punktsystem!$I$14&lt;&gt;"",'alle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C36" s="226">
        <f>IF(OR('alle Spiele'!DC36="",'alle Spiele'!DD36="",'alle Spiele'!$K36="x"),0,IF(AND('alle Spiele'!$H36='alle Spiele'!DC36,'alle Spiele'!$J36='alle Spiele'!DD36),Punktsystem!$B$5,IF(OR(AND('alle Spiele'!$H36-'alle Spiele'!$J36&lt;0,'alle Spiele'!DC36-'alle Spiele'!DD36&lt;0),AND('alle Spiele'!$H36-'alle Spiele'!$J36&gt;0,'alle Spiele'!DC36-'alle Spiele'!DD36&gt;0),AND('alle Spiele'!$H36-'alle Spiele'!$J36=0,'alle Spiele'!DC36-'alle Spiele'!DD36=0)),Punktsystem!$B$6,0)))</f>
        <v>0</v>
      </c>
      <c r="DD36" s="222">
        <f>IF(DC36=Punktsystem!$B$6,IF(AND(Punktsystem!$D$9&lt;&gt;"",'alle Spiele'!$H36-'alle Spiele'!$J36='alle Spiele'!DC36-'alle Spiele'!DD36,'alle Spiele'!$H36&lt;&gt;'alle Spiele'!$J36),Punktsystem!$B$9,0)+IF(AND(Punktsystem!$D$11&lt;&gt;"",OR('alle Spiele'!$H36='alle Spiele'!DC36,'alle Spiele'!$J36='alle Spiele'!DD36)),Punktsystem!$B$11,0)+IF(AND(Punktsystem!$D$10&lt;&gt;"",'alle Spiele'!$H36='alle Spiele'!$J36,'alle Spiele'!DC36='alle Spiele'!DD36,ABS('alle Spiele'!$H36-'alle Spiele'!DC36)=1),Punktsystem!$B$10,0),0)</f>
        <v>0</v>
      </c>
      <c r="DE36" s="223">
        <f>IF(DC36=Punktsystem!$B$5,IF(AND(Punktsystem!$I$14&lt;&gt;"",'alle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F36" s="226">
        <f>IF(OR('alle Spiele'!DF36="",'alle Spiele'!DG36="",'alle Spiele'!$K36="x"),0,IF(AND('alle Spiele'!$H36='alle Spiele'!DF36,'alle Spiele'!$J36='alle Spiele'!DG36),Punktsystem!$B$5,IF(OR(AND('alle Spiele'!$H36-'alle Spiele'!$J36&lt;0,'alle Spiele'!DF36-'alle Spiele'!DG36&lt;0),AND('alle Spiele'!$H36-'alle Spiele'!$J36&gt;0,'alle Spiele'!DF36-'alle Spiele'!DG36&gt;0),AND('alle Spiele'!$H36-'alle Spiele'!$J36=0,'alle Spiele'!DF36-'alle Spiele'!DG36=0)),Punktsystem!$B$6,0)))</f>
        <v>0</v>
      </c>
      <c r="DG36" s="222">
        <f>IF(DF36=Punktsystem!$B$6,IF(AND(Punktsystem!$D$9&lt;&gt;"",'alle Spiele'!$H36-'alle Spiele'!$J36='alle Spiele'!DF36-'alle Spiele'!DG36,'alle Spiele'!$H36&lt;&gt;'alle Spiele'!$J36),Punktsystem!$B$9,0)+IF(AND(Punktsystem!$D$11&lt;&gt;"",OR('alle Spiele'!$H36='alle Spiele'!DF36,'alle Spiele'!$J36='alle Spiele'!DG36)),Punktsystem!$B$11,0)+IF(AND(Punktsystem!$D$10&lt;&gt;"",'alle Spiele'!$H36='alle Spiele'!$J36,'alle Spiele'!DF36='alle Spiele'!DG36,ABS('alle Spiele'!$H36-'alle Spiele'!DF36)=1),Punktsystem!$B$10,0),0)</f>
        <v>0</v>
      </c>
      <c r="DH36" s="223">
        <f>IF(DF36=Punktsystem!$B$5,IF(AND(Punktsystem!$I$14&lt;&gt;"",'alle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I36" s="226">
        <f>IF(OR('alle Spiele'!DI36="",'alle Spiele'!DJ36="",'alle Spiele'!$K36="x"),0,IF(AND('alle Spiele'!$H36='alle Spiele'!DI36,'alle Spiele'!$J36='alle Spiele'!DJ36),Punktsystem!$B$5,IF(OR(AND('alle Spiele'!$H36-'alle Spiele'!$J36&lt;0,'alle Spiele'!DI36-'alle Spiele'!DJ36&lt;0),AND('alle Spiele'!$H36-'alle Spiele'!$J36&gt;0,'alle Spiele'!DI36-'alle Spiele'!DJ36&gt;0),AND('alle Spiele'!$H36-'alle Spiele'!$J36=0,'alle Spiele'!DI36-'alle Spiele'!DJ36=0)),Punktsystem!$B$6,0)))</f>
        <v>0</v>
      </c>
      <c r="DJ36" s="222">
        <f>IF(DI36=Punktsystem!$B$6,IF(AND(Punktsystem!$D$9&lt;&gt;"",'alle Spiele'!$H36-'alle Spiele'!$J36='alle Spiele'!DI36-'alle Spiele'!DJ36,'alle Spiele'!$H36&lt;&gt;'alle Spiele'!$J36),Punktsystem!$B$9,0)+IF(AND(Punktsystem!$D$11&lt;&gt;"",OR('alle Spiele'!$H36='alle Spiele'!DI36,'alle Spiele'!$J36='alle Spiele'!DJ36)),Punktsystem!$B$11,0)+IF(AND(Punktsystem!$D$10&lt;&gt;"",'alle Spiele'!$H36='alle Spiele'!$J36,'alle Spiele'!DI36='alle Spiele'!DJ36,ABS('alle Spiele'!$H36-'alle Spiele'!DI36)=1),Punktsystem!$B$10,0),0)</f>
        <v>0</v>
      </c>
      <c r="DK36" s="223">
        <f>IF(DI36=Punktsystem!$B$5,IF(AND(Punktsystem!$I$14&lt;&gt;"",'alle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L36" s="226">
        <f>IF(OR('alle Spiele'!DL36="",'alle Spiele'!DM36="",'alle Spiele'!$K36="x"),0,IF(AND('alle Spiele'!$H36='alle Spiele'!DL36,'alle Spiele'!$J36='alle Spiele'!DM36),Punktsystem!$B$5,IF(OR(AND('alle Spiele'!$H36-'alle Spiele'!$J36&lt;0,'alle Spiele'!DL36-'alle Spiele'!DM36&lt;0),AND('alle Spiele'!$H36-'alle Spiele'!$J36&gt;0,'alle Spiele'!DL36-'alle Spiele'!DM36&gt;0),AND('alle Spiele'!$H36-'alle Spiele'!$J36=0,'alle Spiele'!DL36-'alle Spiele'!DM36=0)),Punktsystem!$B$6,0)))</f>
        <v>0</v>
      </c>
      <c r="DM36" s="222">
        <f>IF(DL36=Punktsystem!$B$6,IF(AND(Punktsystem!$D$9&lt;&gt;"",'alle Spiele'!$H36-'alle Spiele'!$J36='alle Spiele'!DL36-'alle Spiele'!DM36,'alle Spiele'!$H36&lt;&gt;'alle Spiele'!$J36),Punktsystem!$B$9,0)+IF(AND(Punktsystem!$D$11&lt;&gt;"",OR('alle Spiele'!$H36='alle Spiele'!DL36,'alle Spiele'!$J36='alle Spiele'!DM36)),Punktsystem!$B$11,0)+IF(AND(Punktsystem!$D$10&lt;&gt;"",'alle Spiele'!$H36='alle Spiele'!$J36,'alle Spiele'!DL36='alle Spiele'!DM36,ABS('alle Spiele'!$H36-'alle Spiele'!DL36)=1),Punktsystem!$B$10,0),0)</f>
        <v>0</v>
      </c>
      <c r="DN36" s="223">
        <f>IF(DL36=Punktsystem!$B$5,IF(AND(Punktsystem!$I$14&lt;&gt;"",'alle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O36" s="226">
        <f>IF(OR('alle Spiele'!DO36="",'alle Spiele'!DP36="",'alle Spiele'!$K36="x"),0,IF(AND('alle Spiele'!$H36='alle Spiele'!DO36,'alle Spiele'!$J36='alle Spiele'!DP36),Punktsystem!$B$5,IF(OR(AND('alle Spiele'!$H36-'alle Spiele'!$J36&lt;0,'alle Spiele'!DO36-'alle Spiele'!DP36&lt;0),AND('alle Spiele'!$H36-'alle Spiele'!$J36&gt;0,'alle Spiele'!DO36-'alle Spiele'!DP36&gt;0),AND('alle Spiele'!$H36-'alle Spiele'!$J36=0,'alle Spiele'!DO36-'alle Spiele'!DP36=0)),Punktsystem!$B$6,0)))</f>
        <v>0</v>
      </c>
      <c r="DP36" s="222">
        <f>IF(DO36=Punktsystem!$B$6,IF(AND(Punktsystem!$D$9&lt;&gt;"",'alle Spiele'!$H36-'alle Spiele'!$J36='alle Spiele'!DO36-'alle Spiele'!DP36,'alle Spiele'!$H36&lt;&gt;'alle Spiele'!$J36),Punktsystem!$B$9,0)+IF(AND(Punktsystem!$D$11&lt;&gt;"",OR('alle Spiele'!$H36='alle Spiele'!DO36,'alle Spiele'!$J36='alle Spiele'!DP36)),Punktsystem!$B$11,0)+IF(AND(Punktsystem!$D$10&lt;&gt;"",'alle Spiele'!$H36='alle Spiele'!$J36,'alle Spiele'!DO36='alle Spiele'!DP36,ABS('alle Spiele'!$H36-'alle Spiele'!DO36)=1),Punktsystem!$B$10,0),0)</f>
        <v>0</v>
      </c>
      <c r="DQ36" s="223">
        <f>IF(DO36=Punktsystem!$B$5,IF(AND(Punktsystem!$I$14&lt;&gt;"",'alle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R36" s="226">
        <f>IF(OR('alle Spiele'!DR36="",'alle Spiele'!DS36="",'alle Spiele'!$K36="x"),0,IF(AND('alle Spiele'!$H36='alle Spiele'!DR36,'alle Spiele'!$J36='alle Spiele'!DS36),Punktsystem!$B$5,IF(OR(AND('alle Spiele'!$H36-'alle Spiele'!$J36&lt;0,'alle Spiele'!DR36-'alle Spiele'!DS36&lt;0),AND('alle Spiele'!$H36-'alle Spiele'!$J36&gt;0,'alle Spiele'!DR36-'alle Spiele'!DS36&gt;0),AND('alle Spiele'!$H36-'alle Spiele'!$J36=0,'alle Spiele'!DR36-'alle Spiele'!DS36=0)),Punktsystem!$B$6,0)))</f>
        <v>0</v>
      </c>
      <c r="DS36" s="222">
        <f>IF(DR36=Punktsystem!$B$6,IF(AND(Punktsystem!$D$9&lt;&gt;"",'alle Spiele'!$H36-'alle Spiele'!$J36='alle Spiele'!DR36-'alle Spiele'!DS36,'alle Spiele'!$H36&lt;&gt;'alle Spiele'!$J36),Punktsystem!$B$9,0)+IF(AND(Punktsystem!$D$11&lt;&gt;"",OR('alle Spiele'!$H36='alle Spiele'!DR36,'alle Spiele'!$J36='alle Spiele'!DS36)),Punktsystem!$B$11,0)+IF(AND(Punktsystem!$D$10&lt;&gt;"",'alle Spiele'!$H36='alle Spiele'!$J36,'alle Spiele'!DR36='alle Spiele'!DS36,ABS('alle Spiele'!$H36-'alle Spiele'!DR36)=1),Punktsystem!$B$10,0),0)</f>
        <v>0</v>
      </c>
      <c r="DT36" s="223">
        <f>IF(DR36=Punktsystem!$B$5,IF(AND(Punktsystem!$I$14&lt;&gt;"",'alle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U36" s="226">
        <f>IF(OR('alle Spiele'!DU36="",'alle Spiele'!DV36="",'alle Spiele'!$K36="x"),0,IF(AND('alle Spiele'!$H36='alle Spiele'!DU36,'alle Spiele'!$J36='alle Spiele'!DV36),Punktsystem!$B$5,IF(OR(AND('alle Spiele'!$H36-'alle Spiele'!$J36&lt;0,'alle Spiele'!DU36-'alle Spiele'!DV36&lt;0),AND('alle Spiele'!$H36-'alle Spiele'!$J36&gt;0,'alle Spiele'!DU36-'alle Spiele'!DV36&gt;0),AND('alle Spiele'!$H36-'alle Spiele'!$J36=0,'alle Spiele'!DU36-'alle Spiele'!DV36=0)),Punktsystem!$B$6,0)))</f>
        <v>0</v>
      </c>
      <c r="DV36" s="222">
        <f>IF(DU36=Punktsystem!$B$6,IF(AND(Punktsystem!$D$9&lt;&gt;"",'alle Spiele'!$H36-'alle Spiele'!$J36='alle Spiele'!DU36-'alle Spiele'!DV36,'alle Spiele'!$H36&lt;&gt;'alle Spiele'!$J36),Punktsystem!$B$9,0)+IF(AND(Punktsystem!$D$11&lt;&gt;"",OR('alle Spiele'!$H36='alle Spiele'!DU36,'alle Spiele'!$J36='alle Spiele'!DV36)),Punktsystem!$B$11,0)+IF(AND(Punktsystem!$D$10&lt;&gt;"",'alle Spiele'!$H36='alle Spiele'!$J36,'alle Spiele'!DU36='alle Spiele'!DV36,ABS('alle Spiele'!$H36-'alle Spiele'!DU36)=1),Punktsystem!$B$10,0),0)</f>
        <v>0</v>
      </c>
      <c r="DW36" s="223">
        <f>IF(DU36=Punktsystem!$B$5,IF(AND(Punktsystem!$I$14&lt;&gt;"",'alle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X36" s="226">
        <f>IF(OR('alle Spiele'!DX36="",'alle Spiele'!DY36="",'alle Spiele'!$K36="x"),0,IF(AND('alle Spiele'!$H36='alle Spiele'!DX36,'alle Spiele'!$J36='alle Spiele'!DY36),Punktsystem!$B$5,IF(OR(AND('alle Spiele'!$H36-'alle Spiele'!$J36&lt;0,'alle Spiele'!DX36-'alle Spiele'!DY36&lt;0),AND('alle Spiele'!$H36-'alle Spiele'!$J36&gt;0,'alle Spiele'!DX36-'alle Spiele'!DY36&gt;0),AND('alle Spiele'!$H36-'alle Spiele'!$J36=0,'alle Spiele'!DX36-'alle Spiele'!DY36=0)),Punktsystem!$B$6,0)))</f>
        <v>0</v>
      </c>
      <c r="DY36" s="222">
        <f>IF(DX36=Punktsystem!$B$6,IF(AND(Punktsystem!$D$9&lt;&gt;"",'alle Spiele'!$H36-'alle Spiele'!$J36='alle Spiele'!DX36-'alle Spiele'!DY36,'alle Spiele'!$H36&lt;&gt;'alle Spiele'!$J36),Punktsystem!$B$9,0)+IF(AND(Punktsystem!$D$11&lt;&gt;"",OR('alle Spiele'!$H36='alle Spiele'!DX36,'alle Spiele'!$J36='alle Spiele'!DY36)),Punktsystem!$B$11,0)+IF(AND(Punktsystem!$D$10&lt;&gt;"",'alle Spiele'!$H36='alle Spiele'!$J36,'alle Spiele'!DX36='alle Spiele'!DY36,ABS('alle Spiele'!$H36-'alle Spiele'!DX36)=1),Punktsystem!$B$10,0),0)</f>
        <v>0</v>
      </c>
      <c r="DZ36" s="223">
        <f>IF(DX36=Punktsystem!$B$5,IF(AND(Punktsystem!$I$14&lt;&gt;"",'alle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A36" s="226">
        <f>IF(OR('alle Spiele'!EA36="",'alle Spiele'!EB36="",'alle Spiele'!$K36="x"),0,IF(AND('alle Spiele'!$H36='alle Spiele'!EA36,'alle Spiele'!$J36='alle Spiele'!EB36),Punktsystem!$B$5,IF(OR(AND('alle Spiele'!$H36-'alle Spiele'!$J36&lt;0,'alle Spiele'!EA36-'alle Spiele'!EB36&lt;0),AND('alle Spiele'!$H36-'alle Spiele'!$J36&gt;0,'alle Spiele'!EA36-'alle Spiele'!EB36&gt;0),AND('alle Spiele'!$H36-'alle Spiele'!$J36=0,'alle Spiele'!EA36-'alle Spiele'!EB36=0)),Punktsystem!$B$6,0)))</f>
        <v>0</v>
      </c>
      <c r="EB36" s="222">
        <f>IF(EA36=Punktsystem!$B$6,IF(AND(Punktsystem!$D$9&lt;&gt;"",'alle Spiele'!$H36-'alle Spiele'!$J36='alle Spiele'!EA36-'alle Spiele'!EB36,'alle Spiele'!$H36&lt;&gt;'alle Spiele'!$J36),Punktsystem!$B$9,0)+IF(AND(Punktsystem!$D$11&lt;&gt;"",OR('alle Spiele'!$H36='alle Spiele'!EA36,'alle Spiele'!$J36='alle Spiele'!EB36)),Punktsystem!$B$11,0)+IF(AND(Punktsystem!$D$10&lt;&gt;"",'alle Spiele'!$H36='alle Spiele'!$J36,'alle Spiele'!EA36='alle Spiele'!EB36,ABS('alle Spiele'!$H36-'alle Spiele'!EA36)=1),Punktsystem!$B$10,0),0)</f>
        <v>0</v>
      </c>
      <c r="EC36" s="223">
        <f>IF(EA36=Punktsystem!$B$5,IF(AND(Punktsystem!$I$14&lt;&gt;"",'alle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D36" s="226">
        <f>IF(OR('alle Spiele'!ED36="",'alle Spiele'!EE36="",'alle Spiele'!$K36="x"),0,IF(AND('alle Spiele'!$H36='alle Spiele'!ED36,'alle Spiele'!$J36='alle Spiele'!EE36),Punktsystem!$B$5,IF(OR(AND('alle Spiele'!$H36-'alle Spiele'!$J36&lt;0,'alle Spiele'!ED36-'alle Spiele'!EE36&lt;0),AND('alle Spiele'!$H36-'alle Spiele'!$J36&gt;0,'alle Spiele'!ED36-'alle Spiele'!EE36&gt;0),AND('alle Spiele'!$H36-'alle Spiele'!$J36=0,'alle Spiele'!ED36-'alle Spiele'!EE36=0)),Punktsystem!$B$6,0)))</f>
        <v>0</v>
      </c>
      <c r="EE36" s="222">
        <f>IF(ED36=Punktsystem!$B$6,IF(AND(Punktsystem!$D$9&lt;&gt;"",'alle Spiele'!$H36-'alle Spiele'!$J36='alle Spiele'!ED36-'alle Spiele'!EE36,'alle Spiele'!$H36&lt;&gt;'alle Spiele'!$J36),Punktsystem!$B$9,0)+IF(AND(Punktsystem!$D$11&lt;&gt;"",OR('alle Spiele'!$H36='alle Spiele'!ED36,'alle Spiele'!$J36='alle Spiele'!EE36)),Punktsystem!$B$11,0)+IF(AND(Punktsystem!$D$10&lt;&gt;"",'alle Spiele'!$H36='alle Spiele'!$J36,'alle Spiele'!ED36='alle Spiele'!EE36,ABS('alle Spiele'!$H36-'alle Spiele'!ED36)=1),Punktsystem!$B$10,0),0)</f>
        <v>0</v>
      </c>
      <c r="EF36" s="223">
        <f>IF(ED36=Punktsystem!$B$5,IF(AND(Punktsystem!$I$14&lt;&gt;"",'alle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G36" s="226">
        <f>IF(OR('alle Spiele'!EG36="",'alle Spiele'!EH36="",'alle Spiele'!$K36="x"),0,IF(AND('alle Spiele'!$H36='alle Spiele'!EG36,'alle Spiele'!$J36='alle Spiele'!EH36),Punktsystem!$B$5,IF(OR(AND('alle Spiele'!$H36-'alle Spiele'!$J36&lt;0,'alle Spiele'!EG36-'alle Spiele'!EH36&lt;0),AND('alle Spiele'!$H36-'alle Spiele'!$J36&gt;0,'alle Spiele'!EG36-'alle Spiele'!EH36&gt;0),AND('alle Spiele'!$H36-'alle Spiele'!$J36=0,'alle Spiele'!EG36-'alle Spiele'!EH36=0)),Punktsystem!$B$6,0)))</f>
        <v>0</v>
      </c>
      <c r="EH36" s="222">
        <f>IF(EG36=Punktsystem!$B$6,IF(AND(Punktsystem!$D$9&lt;&gt;"",'alle Spiele'!$H36-'alle Spiele'!$J36='alle Spiele'!EG36-'alle Spiele'!EH36,'alle Spiele'!$H36&lt;&gt;'alle Spiele'!$J36),Punktsystem!$B$9,0)+IF(AND(Punktsystem!$D$11&lt;&gt;"",OR('alle Spiele'!$H36='alle Spiele'!EG36,'alle Spiele'!$J36='alle Spiele'!EH36)),Punktsystem!$B$11,0)+IF(AND(Punktsystem!$D$10&lt;&gt;"",'alle Spiele'!$H36='alle Spiele'!$J36,'alle Spiele'!EG36='alle Spiele'!EH36,ABS('alle Spiele'!$H36-'alle Spiele'!EG36)=1),Punktsystem!$B$10,0),0)</f>
        <v>0</v>
      </c>
      <c r="EI36" s="223">
        <f>IF(EG36=Punktsystem!$B$5,IF(AND(Punktsystem!$I$14&lt;&gt;"",'alle Spiele'!$H36+'alle Spiele'!$J36&gt;Punktsystem!$D$14),('alle Spiele'!$H36+'alle Spiele'!$J36-Punktsystem!$D$14)*Punktsystem!$F$14,0)+IF(AND(Punktsystem!$I$15&lt;&gt;"",ABS('alle Spiele'!$H36-'alle Spiele'!$J36)&gt;Punktsystem!$D$15),(ABS('alle Spiele'!$H36-'alle Spiele'!$J36)-Punktsystem!$D$15)*Punktsystem!$F$15,0),0)</f>
        <v>0</v>
      </c>
    </row>
    <row r="37" spans="1:139">
      <c r="A37"/>
      <c r="B37"/>
      <c r="C37"/>
      <c r="D37"/>
      <c r="E37"/>
      <c r="F37"/>
      <c r="G37"/>
      <c r="H37"/>
      <c r="J37"/>
      <c r="K37"/>
      <c r="L37"/>
      <c r="M37"/>
      <c r="N37"/>
      <c r="O37"/>
      <c r="P37"/>
      <c r="Q37"/>
      <c r="T37" s="226">
        <f>IF(OR('alle Spiele'!T37="",'alle Spiele'!U37="",'alle Spiele'!$K37="x"),0,IF(AND('alle Spiele'!$H37='alle Spiele'!T37,'alle Spiele'!$J37='alle Spiele'!U37),Punktsystem!$B$5,IF(OR(AND('alle Spiele'!$H37-'alle Spiele'!$J37&lt;0,'alle Spiele'!T37-'alle Spiele'!U37&lt;0),AND('alle Spiele'!$H37-'alle Spiele'!$J37&gt;0,'alle Spiele'!T37-'alle Spiele'!U37&gt;0),AND('alle Spiele'!$H37-'alle Spiele'!$J37=0,'alle Spiele'!T37-'alle Spiele'!U37=0)),Punktsystem!$B$6,0)))</f>
        <v>0</v>
      </c>
      <c r="U37" s="222">
        <f>IF(T37=Punktsystem!$B$6,IF(AND(Punktsystem!$D$9&lt;&gt;"",'alle Spiele'!$H37-'alle Spiele'!$J37='alle Spiele'!T37-'alle Spiele'!U37,'alle Spiele'!$H37&lt;&gt;'alle Spiele'!$J37),Punktsystem!$B$9,0)+IF(AND(Punktsystem!$D$11&lt;&gt;"",OR('alle Spiele'!$H37='alle Spiele'!T37,'alle Spiele'!$J37='alle Spiele'!U37)),Punktsystem!$B$11,0)+IF(AND(Punktsystem!$D$10&lt;&gt;"",'alle Spiele'!$H37='alle Spiele'!$J37,'alle Spiele'!T37='alle Spiele'!U37,ABS('alle Spiele'!$H37-'alle Spiele'!T37)=1),Punktsystem!$B$10,0),0)</f>
        <v>0</v>
      </c>
      <c r="V37" s="223">
        <f>IF(T37=Punktsystem!$B$5,IF(AND(Punktsystem!$I$14&lt;&gt;"",'alle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W37" s="226">
        <f>IF(OR('alle Spiele'!W37="",'alle Spiele'!X37="",'alle Spiele'!$K37="x"),0,IF(AND('alle Spiele'!$H37='alle Spiele'!W37,'alle Spiele'!$J37='alle Spiele'!X37),Punktsystem!$B$5,IF(OR(AND('alle Spiele'!$H37-'alle Spiele'!$J37&lt;0,'alle Spiele'!W37-'alle Spiele'!X37&lt;0),AND('alle Spiele'!$H37-'alle Spiele'!$J37&gt;0,'alle Spiele'!W37-'alle Spiele'!X37&gt;0),AND('alle Spiele'!$H37-'alle Spiele'!$J37=0,'alle Spiele'!W37-'alle Spiele'!X37=0)),Punktsystem!$B$6,0)))</f>
        <v>0</v>
      </c>
      <c r="X37" s="222">
        <f>IF(W37=Punktsystem!$B$6,IF(AND(Punktsystem!$D$9&lt;&gt;"",'alle Spiele'!$H37-'alle Spiele'!$J37='alle Spiele'!W37-'alle Spiele'!X37,'alle Spiele'!$H37&lt;&gt;'alle Spiele'!$J37),Punktsystem!$B$9,0)+IF(AND(Punktsystem!$D$11&lt;&gt;"",OR('alle Spiele'!$H37='alle Spiele'!W37,'alle Spiele'!$J37='alle Spiele'!X37)),Punktsystem!$B$11,0)+IF(AND(Punktsystem!$D$10&lt;&gt;"",'alle Spiele'!$H37='alle Spiele'!$J37,'alle Spiele'!W37='alle Spiele'!X37,ABS('alle Spiele'!$H37-'alle Spiele'!W37)=1),Punktsystem!$B$10,0),0)</f>
        <v>0</v>
      </c>
      <c r="Y37" s="223">
        <f>IF(W37=Punktsystem!$B$5,IF(AND(Punktsystem!$I$14&lt;&gt;"",'alle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Z37" s="226">
        <f>IF(OR('alle Spiele'!Z37="",'alle Spiele'!AA37="",'alle Spiele'!$K37="x"),0,IF(AND('alle Spiele'!$H37='alle Spiele'!Z37,'alle Spiele'!$J37='alle Spiele'!AA37),Punktsystem!$B$5,IF(OR(AND('alle Spiele'!$H37-'alle Spiele'!$J37&lt;0,'alle Spiele'!Z37-'alle Spiele'!AA37&lt;0),AND('alle Spiele'!$H37-'alle Spiele'!$J37&gt;0,'alle Spiele'!Z37-'alle Spiele'!AA37&gt;0),AND('alle Spiele'!$H37-'alle Spiele'!$J37=0,'alle Spiele'!Z37-'alle Spiele'!AA37=0)),Punktsystem!$B$6,0)))</f>
        <v>0</v>
      </c>
      <c r="AA37" s="222">
        <f>IF(Z37=Punktsystem!$B$6,IF(AND(Punktsystem!$D$9&lt;&gt;"",'alle Spiele'!$H37-'alle Spiele'!$J37='alle Spiele'!Z37-'alle Spiele'!AA37,'alle Spiele'!$H37&lt;&gt;'alle Spiele'!$J37),Punktsystem!$B$9,0)+IF(AND(Punktsystem!$D$11&lt;&gt;"",OR('alle Spiele'!$H37='alle Spiele'!Z37,'alle Spiele'!$J37='alle Spiele'!AA37)),Punktsystem!$B$11,0)+IF(AND(Punktsystem!$D$10&lt;&gt;"",'alle Spiele'!$H37='alle Spiele'!$J37,'alle Spiele'!Z37='alle Spiele'!AA37,ABS('alle Spiele'!$H37-'alle Spiele'!Z37)=1),Punktsystem!$B$10,0),0)</f>
        <v>0</v>
      </c>
      <c r="AB37" s="223">
        <f>IF(Z37=Punktsystem!$B$5,IF(AND(Punktsystem!$I$14&lt;&gt;"",'alle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C37" s="226">
        <f>IF(OR('alle Spiele'!AC37="",'alle Spiele'!AD37="",'alle Spiele'!$K37="x"),0,IF(AND('alle Spiele'!$H37='alle Spiele'!AC37,'alle Spiele'!$J37='alle Spiele'!AD37),Punktsystem!$B$5,IF(OR(AND('alle Spiele'!$H37-'alle Spiele'!$J37&lt;0,'alle Spiele'!AC37-'alle Spiele'!AD37&lt;0),AND('alle Spiele'!$H37-'alle Spiele'!$J37&gt;0,'alle Spiele'!AC37-'alle Spiele'!AD37&gt;0),AND('alle Spiele'!$H37-'alle Spiele'!$J37=0,'alle Spiele'!AC37-'alle Spiele'!AD37=0)),Punktsystem!$B$6,0)))</f>
        <v>0</v>
      </c>
      <c r="AD37" s="222">
        <f>IF(AC37=Punktsystem!$B$6,IF(AND(Punktsystem!$D$9&lt;&gt;"",'alle Spiele'!$H37-'alle Spiele'!$J37='alle Spiele'!AC37-'alle Spiele'!AD37,'alle Spiele'!$H37&lt;&gt;'alle Spiele'!$J37),Punktsystem!$B$9,0)+IF(AND(Punktsystem!$D$11&lt;&gt;"",OR('alle Spiele'!$H37='alle Spiele'!AC37,'alle Spiele'!$J37='alle Spiele'!AD37)),Punktsystem!$B$11,0)+IF(AND(Punktsystem!$D$10&lt;&gt;"",'alle Spiele'!$H37='alle Spiele'!$J37,'alle Spiele'!AC37='alle Spiele'!AD37,ABS('alle Spiele'!$H37-'alle Spiele'!AC37)=1),Punktsystem!$B$10,0),0)</f>
        <v>0</v>
      </c>
      <c r="AE37" s="223">
        <f>IF(AC37=Punktsystem!$B$5,IF(AND(Punktsystem!$I$14&lt;&gt;"",'alle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F37" s="226">
        <f>IF(OR('alle Spiele'!AF37="",'alle Spiele'!AG37="",'alle Spiele'!$K37="x"),0,IF(AND('alle Spiele'!$H37='alle Spiele'!AF37,'alle Spiele'!$J37='alle Spiele'!AG37),Punktsystem!$B$5,IF(OR(AND('alle Spiele'!$H37-'alle Spiele'!$J37&lt;0,'alle Spiele'!AF37-'alle Spiele'!AG37&lt;0),AND('alle Spiele'!$H37-'alle Spiele'!$J37&gt;0,'alle Spiele'!AF37-'alle Spiele'!AG37&gt;0),AND('alle Spiele'!$H37-'alle Spiele'!$J37=0,'alle Spiele'!AF37-'alle Spiele'!AG37=0)),Punktsystem!$B$6,0)))</f>
        <v>0</v>
      </c>
      <c r="AG37" s="222">
        <f>IF(AF37=Punktsystem!$B$6,IF(AND(Punktsystem!$D$9&lt;&gt;"",'alle Spiele'!$H37-'alle Spiele'!$J37='alle Spiele'!AF37-'alle Spiele'!AG37,'alle Spiele'!$H37&lt;&gt;'alle Spiele'!$J37),Punktsystem!$B$9,0)+IF(AND(Punktsystem!$D$11&lt;&gt;"",OR('alle Spiele'!$H37='alle Spiele'!AF37,'alle Spiele'!$J37='alle Spiele'!AG37)),Punktsystem!$B$11,0)+IF(AND(Punktsystem!$D$10&lt;&gt;"",'alle Spiele'!$H37='alle Spiele'!$J37,'alle Spiele'!AF37='alle Spiele'!AG37,ABS('alle Spiele'!$H37-'alle Spiele'!AF37)=1),Punktsystem!$B$10,0),0)</f>
        <v>0</v>
      </c>
      <c r="AH37" s="223">
        <f>IF(AF37=Punktsystem!$B$5,IF(AND(Punktsystem!$I$14&lt;&gt;"",'alle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I37" s="226">
        <f>IF(OR('alle Spiele'!AI37="",'alle Spiele'!AJ37="",'alle Spiele'!$K37="x"),0,IF(AND('alle Spiele'!$H37='alle Spiele'!AI37,'alle Spiele'!$J37='alle Spiele'!AJ37),Punktsystem!$B$5,IF(OR(AND('alle Spiele'!$H37-'alle Spiele'!$J37&lt;0,'alle Spiele'!AI37-'alle Spiele'!AJ37&lt;0),AND('alle Spiele'!$H37-'alle Spiele'!$J37&gt;0,'alle Spiele'!AI37-'alle Spiele'!AJ37&gt;0),AND('alle Spiele'!$H37-'alle Spiele'!$J37=0,'alle Spiele'!AI37-'alle Spiele'!AJ37=0)),Punktsystem!$B$6,0)))</f>
        <v>0</v>
      </c>
      <c r="AJ37" s="222">
        <f>IF(AI37=Punktsystem!$B$6,IF(AND(Punktsystem!$D$9&lt;&gt;"",'alle Spiele'!$H37-'alle Spiele'!$J37='alle Spiele'!AI37-'alle Spiele'!AJ37,'alle Spiele'!$H37&lt;&gt;'alle Spiele'!$J37),Punktsystem!$B$9,0)+IF(AND(Punktsystem!$D$11&lt;&gt;"",OR('alle Spiele'!$H37='alle Spiele'!AI37,'alle Spiele'!$J37='alle Spiele'!AJ37)),Punktsystem!$B$11,0)+IF(AND(Punktsystem!$D$10&lt;&gt;"",'alle Spiele'!$H37='alle Spiele'!$J37,'alle Spiele'!AI37='alle Spiele'!AJ37,ABS('alle Spiele'!$H37-'alle Spiele'!AI37)=1),Punktsystem!$B$10,0),0)</f>
        <v>0</v>
      </c>
      <c r="AK37" s="223">
        <f>IF(AI37=Punktsystem!$B$5,IF(AND(Punktsystem!$I$14&lt;&gt;"",'alle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L37" s="226">
        <f>IF(OR('alle Spiele'!AL37="",'alle Spiele'!AM37="",'alle Spiele'!$K37="x"),0,IF(AND('alle Spiele'!$H37='alle Spiele'!AL37,'alle Spiele'!$J37='alle Spiele'!AM37),Punktsystem!$B$5,IF(OR(AND('alle Spiele'!$H37-'alle Spiele'!$J37&lt;0,'alle Spiele'!AL37-'alle Spiele'!AM37&lt;0),AND('alle Spiele'!$H37-'alle Spiele'!$J37&gt;0,'alle Spiele'!AL37-'alle Spiele'!AM37&gt;0),AND('alle Spiele'!$H37-'alle Spiele'!$J37=0,'alle Spiele'!AL37-'alle Spiele'!AM37=0)),Punktsystem!$B$6,0)))</f>
        <v>0</v>
      </c>
      <c r="AM37" s="222">
        <f>IF(AL37=Punktsystem!$B$6,IF(AND(Punktsystem!$D$9&lt;&gt;"",'alle Spiele'!$H37-'alle Spiele'!$J37='alle Spiele'!AL37-'alle Spiele'!AM37,'alle Spiele'!$H37&lt;&gt;'alle Spiele'!$J37),Punktsystem!$B$9,0)+IF(AND(Punktsystem!$D$11&lt;&gt;"",OR('alle Spiele'!$H37='alle Spiele'!AL37,'alle Spiele'!$J37='alle Spiele'!AM37)),Punktsystem!$B$11,0)+IF(AND(Punktsystem!$D$10&lt;&gt;"",'alle Spiele'!$H37='alle Spiele'!$J37,'alle Spiele'!AL37='alle Spiele'!AM37,ABS('alle Spiele'!$H37-'alle Spiele'!AL37)=1),Punktsystem!$B$10,0),0)</f>
        <v>0</v>
      </c>
      <c r="AN37" s="223">
        <f>IF(AL37=Punktsystem!$B$5,IF(AND(Punktsystem!$I$14&lt;&gt;"",'alle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O37" s="226">
        <f>IF(OR('alle Spiele'!AO37="",'alle Spiele'!AP37="",'alle Spiele'!$K37="x"),0,IF(AND('alle Spiele'!$H37='alle Spiele'!AO37,'alle Spiele'!$J37='alle Spiele'!AP37),Punktsystem!$B$5,IF(OR(AND('alle Spiele'!$H37-'alle Spiele'!$J37&lt;0,'alle Spiele'!AO37-'alle Spiele'!AP37&lt;0),AND('alle Spiele'!$H37-'alle Spiele'!$J37&gt;0,'alle Spiele'!AO37-'alle Spiele'!AP37&gt;0),AND('alle Spiele'!$H37-'alle Spiele'!$J37=0,'alle Spiele'!AO37-'alle Spiele'!AP37=0)),Punktsystem!$B$6,0)))</f>
        <v>0</v>
      </c>
      <c r="AP37" s="222">
        <f>IF(AO37=Punktsystem!$B$6,IF(AND(Punktsystem!$D$9&lt;&gt;"",'alle Spiele'!$H37-'alle Spiele'!$J37='alle Spiele'!AO37-'alle Spiele'!AP37,'alle Spiele'!$H37&lt;&gt;'alle Spiele'!$J37),Punktsystem!$B$9,0)+IF(AND(Punktsystem!$D$11&lt;&gt;"",OR('alle Spiele'!$H37='alle Spiele'!AO37,'alle Spiele'!$J37='alle Spiele'!AP37)),Punktsystem!$B$11,0)+IF(AND(Punktsystem!$D$10&lt;&gt;"",'alle Spiele'!$H37='alle Spiele'!$J37,'alle Spiele'!AO37='alle Spiele'!AP37,ABS('alle Spiele'!$H37-'alle Spiele'!AO37)=1),Punktsystem!$B$10,0),0)</f>
        <v>0</v>
      </c>
      <c r="AQ37" s="223">
        <f>IF(AO37=Punktsystem!$B$5,IF(AND(Punktsystem!$I$14&lt;&gt;"",'alle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R37" s="226">
        <f>IF(OR('alle Spiele'!AR37="",'alle Spiele'!AS37="",'alle Spiele'!$K37="x"),0,IF(AND('alle Spiele'!$H37='alle Spiele'!AR37,'alle Spiele'!$J37='alle Spiele'!AS37),Punktsystem!$B$5,IF(OR(AND('alle Spiele'!$H37-'alle Spiele'!$J37&lt;0,'alle Spiele'!AR37-'alle Spiele'!AS37&lt;0),AND('alle Spiele'!$H37-'alle Spiele'!$J37&gt;0,'alle Spiele'!AR37-'alle Spiele'!AS37&gt;0),AND('alle Spiele'!$H37-'alle Spiele'!$J37=0,'alle Spiele'!AR37-'alle Spiele'!AS37=0)),Punktsystem!$B$6,0)))</f>
        <v>0</v>
      </c>
      <c r="AS37" s="222">
        <f>IF(AR37=Punktsystem!$B$6,IF(AND(Punktsystem!$D$9&lt;&gt;"",'alle Spiele'!$H37-'alle Spiele'!$J37='alle Spiele'!AR37-'alle Spiele'!AS37,'alle Spiele'!$H37&lt;&gt;'alle Spiele'!$J37),Punktsystem!$B$9,0)+IF(AND(Punktsystem!$D$11&lt;&gt;"",OR('alle Spiele'!$H37='alle Spiele'!AR37,'alle Spiele'!$J37='alle Spiele'!AS37)),Punktsystem!$B$11,0)+IF(AND(Punktsystem!$D$10&lt;&gt;"",'alle Spiele'!$H37='alle Spiele'!$J37,'alle Spiele'!AR37='alle Spiele'!AS37,ABS('alle Spiele'!$H37-'alle Spiele'!AR37)=1),Punktsystem!$B$10,0),0)</f>
        <v>0</v>
      </c>
      <c r="AT37" s="223">
        <f>IF(AR37=Punktsystem!$B$5,IF(AND(Punktsystem!$I$14&lt;&gt;"",'alle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U37" s="226">
        <f>IF(OR('alle Spiele'!AU37="",'alle Spiele'!AV37="",'alle Spiele'!$K37="x"),0,IF(AND('alle Spiele'!$H37='alle Spiele'!AU37,'alle Spiele'!$J37='alle Spiele'!AV37),Punktsystem!$B$5,IF(OR(AND('alle Spiele'!$H37-'alle Spiele'!$J37&lt;0,'alle Spiele'!AU37-'alle Spiele'!AV37&lt;0),AND('alle Spiele'!$H37-'alle Spiele'!$J37&gt;0,'alle Spiele'!AU37-'alle Spiele'!AV37&gt;0),AND('alle Spiele'!$H37-'alle Spiele'!$J37=0,'alle Spiele'!AU37-'alle Spiele'!AV37=0)),Punktsystem!$B$6,0)))</f>
        <v>0</v>
      </c>
      <c r="AV37" s="222">
        <f>IF(AU37=Punktsystem!$B$6,IF(AND(Punktsystem!$D$9&lt;&gt;"",'alle Spiele'!$H37-'alle Spiele'!$J37='alle Spiele'!AU37-'alle Spiele'!AV37,'alle Spiele'!$H37&lt;&gt;'alle Spiele'!$J37),Punktsystem!$B$9,0)+IF(AND(Punktsystem!$D$11&lt;&gt;"",OR('alle Spiele'!$H37='alle Spiele'!AU37,'alle Spiele'!$J37='alle Spiele'!AV37)),Punktsystem!$B$11,0)+IF(AND(Punktsystem!$D$10&lt;&gt;"",'alle Spiele'!$H37='alle Spiele'!$J37,'alle Spiele'!AU37='alle Spiele'!AV37,ABS('alle Spiele'!$H37-'alle Spiele'!AU37)=1),Punktsystem!$B$10,0),0)</f>
        <v>0</v>
      </c>
      <c r="AW37" s="223">
        <f>IF(AU37=Punktsystem!$B$5,IF(AND(Punktsystem!$I$14&lt;&gt;"",'alle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X37" s="226">
        <f>IF(OR('alle Spiele'!AX37="",'alle Spiele'!AY37="",'alle Spiele'!$K37="x"),0,IF(AND('alle Spiele'!$H37='alle Spiele'!AX37,'alle Spiele'!$J37='alle Spiele'!AY37),Punktsystem!$B$5,IF(OR(AND('alle Spiele'!$H37-'alle Spiele'!$J37&lt;0,'alle Spiele'!AX37-'alle Spiele'!AY37&lt;0),AND('alle Spiele'!$H37-'alle Spiele'!$J37&gt;0,'alle Spiele'!AX37-'alle Spiele'!AY37&gt;0),AND('alle Spiele'!$H37-'alle Spiele'!$J37=0,'alle Spiele'!AX37-'alle Spiele'!AY37=0)),Punktsystem!$B$6,0)))</f>
        <v>0</v>
      </c>
      <c r="AY37" s="222">
        <f>IF(AX37=Punktsystem!$B$6,IF(AND(Punktsystem!$D$9&lt;&gt;"",'alle Spiele'!$H37-'alle Spiele'!$J37='alle Spiele'!AX37-'alle Spiele'!AY37,'alle Spiele'!$H37&lt;&gt;'alle Spiele'!$J37),Punktsystem!$B$9,0)+IF(AND(Punktsystem!$D$11&lt;&gt;"",OR('alle Spiele'!$H37='alle Spiele'!AX37,'alle Spiele'!$J37='alle Spiele'!AY37)),Punktsystem!$B$11,0)+IF(AND(Punktsystem!$D$10&lt;&gt;"",'alle Spiele'!$H37='alle Spiele'!$J37,'alle Spiele'!AX37='alle Spiele'!AY37,ABS('alle Spiele'!$H37-'alle Spiele'!AX37)=1),Punktsystem!$B$10,0),0)</f>
        <v>0</v>
      </c>
      <c r="AZ37" s="223">
        <f>IF(AX37=Punktsystem!$B$5,IF(AND(Punktsystem!$I$14&lt;&gt;"",'alle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A37" s="226">
        <f>IF(OR('alle Spiele'!BA37="",'alle Spiele'!BB37="",'alle Spiele'!$K37="x"),0,IF(AND('alle Spiele'!$H37='alle Spiele'!BA37,'alle Spiele'!$J37='alle Spiele'!BB37),Punktsystem!$B$5,IF(OR(AND('alle Spiele'!$H37-'alle Spiele'!$J37&lt;0,'alle Spiele'!BA37-'alle Spiele'!BB37&lt;0),AND('alle Spiele'!$H37-'alle Spiele'!$J37&gt;0,'alle Spiele'!BA37-'alle Spiele'!BB37&gt;0),AND('alle Spiele'!$H37-'alle Spiele'!$J37=0,'alle Spiele'!BA37-'alle Spiele'!BB37=0)),Punktsystem!$B$6,0)))</f>
        <v>0</v>
      </c>
      <c r="BB37" s="222">
        <f>IF(BA37=Punktsystem!$B$6,IF(AND(Punktsystem!$D$9&lt;&gt;"",'alle Spiele'!$H37-'alle Spiele'!$J37='alle Spiele'!BA37-'alle Spiele'!BB37,'alle Spiele'!$H37&lt;&gt;'alle Spiele'!$J37),Punktsystem!$B$9,0)+IF(AND(Punktsystem!$D$11&lt;&gt;"",OR('alle Spiele'!$H37='alle Spiele'!BA37,'alle Spiele'!$J37='alle Spiele'!BB37)),Punktsystem!$B$11,0)+IF(AND(Punktsystem!$D$10&lt;&gt;"",'alle Spiele'!$H37='alle Spiele'!$J37,'alle Spiele'!BA37='alle Spiele'!BB37,ABS('alle Spiele'!$H37-'alle Spiele'!BA37)=1),Punktsystem!$B$10,0),0)</f>
        <v>0</v>
      </c>
      <c r="BC37" s="223">
        <f>IF(BA37=Punktsystem!$B$5,IF(AND(Punktsystem!$I$14&lt;&gt;"",'alle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D37" s="226">
        <f>IF(OR('alle Spiele'!BD37="",'alle Spiele'!BE37="",'alle Spiele'!$K37="x"),0,IF(AND('alle Spiele'!$H37='alle Spiele'!BD37,'alle Spiele'!$J37='alle Spiele'!BE37),Punktsystem!$B$5,IF(OR(AND('alle Spiele'!$H37-'alle Spiele'!$J37&lt;0,'alle Spiele'!BD37-'alle Spiele'!BE37&lt;0),AND('alle Spiele'!$H37-'alle Spiele'!$J37&gt;0,'alle Spiele'!BD37-'alle Spiele'!BE37&gt;0),AND('alle Spiele'!$H37-'alle Spiele'!$J37=0,'alle Spiele'!BD37-'alle Spiele'!BE37=0)),Punktsystem!$B$6,0)))</f>
        <v>0</v>
      </c>
      <c r="BE37" s="222">
        <f>IF(BD37=Punktsystem!$B$6,IF(AND(Punktsystem!$D$9&lt;&gt;"",'alle Spiele'!$H37-'alle Spiele'!$J37='alle Spiele'!BD37-'alle Spiele'!BE37,'alle Spiele'!$H37&lt;&gt;'alle Spiele'!$J37),Punktsystem!$B$9,0)+IF(AND(Punktsystem!$D$11&lt;&gt;"",OR('alle Spiele'!$H37='alle Spiele'!BD37,'alle Spiele'!$J37='alle Spiele'!BE37)),Punktsystem!$B$11,0)+IF(AND(Punktsystem!$D$10&lt;&gt;"",'alle Spiele'!$H37='alle Spiele'!$J37,'alle Spiele'!BD37='alle Spiele'!BE37,ABS('alle Spiele'!$H37-'alle Spiele'!BD37)=1),Punktsystem!$B$10,0),0)</f>
        <v>0</v>
      </c>
      <c r="BF37" s="223">
        <f>IF(BD37=Punktsystem!$B$5,IF(AND(Punktsystem!$I$14&lt;&gt;"",'alle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G37" s="226">
        <f>IF(OR('alle Spiele'!BG37="",'alle Spiele'!BH37="",'alle Spiele'!$K37="x"),0,IF(AND('alle Spiele'!$H37='alle Spiele'!BG37,'alle Spiele'!$J37='alle Spiele'!BH37),Punktsystem!$B$5,IF(OR(AND('alle Spiele'!$H37-'alle Spiele'!$J37&lt;0,'alle Spiele'!BG37-'alle Spiele'!BH37&lt;0),AND('alle Spiele'!$H37-'alle Spiele'!$J37&gt;0,'alle Spiele'!BG37-'alle Spiele'!BH37&gt;0),AND('alle Spiele'!$H37-'alle Spiele'!$J37=0,'alle Spiele'!BG37-'alle Spiele'!BH37=0)),Punktsystem!$B$6,0)))</f>
        <v>0</v>
      </c>
      <c r="BH37" s="222">
        <f>IF(BG37=Punktsystem!$B$6,IF(AND(Punktsystem!$D$9&lt;&gt;"",'alle Spiele'!$H37-'alle Spiele'!$J37='alle Spiele'!BG37-'alle Spiele'!BH37,'alle Spiele'!$H37&lt;&gt;'alle Spiele'!$J37),Punktsystem!$B$9,0)+IF(AND(Punktsystem!$D$11&lt;&gt;"",OR('alle Spiele'!$H37='alle Spiele'!BG37,'alle Spiele'!$J37='alle Spiele'!BH37)),Punktsystem!$B$11,0)+IF(AND(Punktsystem!$D$10&lt;&gt;"",'alle Spiele'!$H37='alle Spiele'!$J37,'alle Spiele'!BG37='alle Spiele'!BH37,ABS('alle Spiele'!$H37-'alle Spiele'!BG37)=1),Punktsystem!$B$10,0),0)</f>
        <v>0</v>
      </c>
      <c r="BI37" s="223">
        <f>IF(BG37=Punktsystem!$B$5,IF(AND(Punktsystem!$I$14&lt;&gt;"",'alle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J37" s="226">
        <f>IF(OR('alle Spiele'!BJ37="",'alle Spiele'!BK37="",'alle Spiele'!$K37="x"),0,IF(AND('alle Spiele'!$H37='alle Spiele'!BJ37,'alle Spiele'!$J37='alle Spiele'!BK37),Punktsystem!$B$5,IF(OR(AND('alle Spiele'!$H37-'alle Spiele'!$J37&lt;0,'alle Spiele'!BJ37-'alle Spiele'!BK37&lt;0),AND('alle Spiele'!$H37-'alle Spiele'!$J37&gt;0,'alle Spiele'!BJ37-'alle Spiele'!BK37&gt;0),AND('alle Spiele'!$H37-'alle Spiele'!$J37=0,'alle Spiele'!BJ37-'alle Spiele'!BK37=0)),Punktsystem!$B$6,0)))</f>
        <v>0</v>
      </c>
      <c r="BK37" s="222">
        <f>IF(BJ37=Punktsystem!$B$6,IF(AND(Punktsystem!$D$9&lt;&gt;"",'alle Spiele'!$H37-'alle Spiele'!$J37='alle Spiele'!BJ37-'alle Spiele'!BK37,'alle Spiele'!$H37&lt;&gt;'alle Spiele'!$J37),Punktsystem!$B$9,0)+IF(AND(Punktsystem!$D$11&lt;&gt;"",OR('alle Spiele'!$H37='alle Spiele'!BJ37,'alle Spiele'!$J37='alle Spiele'!BK37)),Punktsystem!$B$11,0)+IF(AND(Punktsystem!$D$10&lt;&gt;"",'alle Spiele'!$H37='alle Spiele'!$J37,'alle Spiele'!BJ37='alle Spiele'!BK37,ABS('alle Spiele'!$H37-'alle Spiele'!BJ37)=1),Punktsystem!$B$10,0),0)</f>
        <v>0</v>
      </c>
      <c r="BL37" s="223">
        <f>IF(BJ37=Punktsystem!$B$5,IF(AND(Punktsystem!$I$14&lt;&gt;"",'alle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M37" s="226">
        <f>IF(OR('alle Spiele'!BM37="",'alle Spiele'!BN37="",'alle Spiele'!$K37="x"),0,IF(AND('alle Spiele'!$H37='alle Spiele'!BM37,'alle Spiele'!$J37='alle Spiele'!BN37),Punktsystem!$B$5,IF(OR(AND('alle Spiele'!$H37-'alle Spiele'!$J37&lt;0,'alle Spiele'!BM37-'alle Spiele'!BN37&lt;0),AND('alle Spiele'!$H37-'alle Spiele'!$J37&gt;0,'alle Spiele'!BM37-'alle Spiele'!BN37&gt;0),AND('alle Spiele'!$H37-'alle Spiele'!$J37=0,'alle Spiele'!BM37-'alle Spiele'!BN37=0)),Punktsystem!$B$6,0)))</f>
        <v>0</v>
      </c>
      <c r="BN37" s="222">
        <f>IF(BM37=Punktsystem!$B$6,IF(AND(Punktsystem!$D$9&lt;&gt;"",'alle Spiele'!$H37-'alle Spiele'!$J37='alle Spiele'!BM37-'alle Spiele'!BN37,'alle Spiele'!$H37&lt;&gt;'alle Spiele'!$J37),Punktsystem!$B$9,0)+IF(AND(Punktsystem!$D$11&lt;&gt;"",OR('alle Spiele'!$H37='alle Spiele'!BM37,'alle Spiele'!$J37='alle Spiele'!BN37)),Punktsystem!$B$11,0)+IF(AND(Punktsystem!$D$10&lt;&gt;"",'alle Spiele'!$H37='alle Spiele'!$J37,'alle Spiele'!BM37='alle Spiele'!BN37,ABS('alle Spiele'!$H37-'alle Spiele'!BM37)=1),Punktsystem!$B$10,0),0)</f>
        <v>0</v>
      </c>
      <c r="BO37" s="223">
        <f>IF(BM37=Punktsystem!$B$5,IF(AND(Punktsystem!$I$14&lt;&gt;"",'alle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P37" s="226">
        <f>IF(OR('alle Spiele'!BP37="",'alle Spiele'!BQ37="",'alle Spiele'!$K37="x"),0,IF(AND('alle Spiele'!$H37='alle Spiele'!BP37,'alle Spiele'!$J37='alle Spiele'!BQ37),Punktsystem!$B$5,IF(OR(AND('alle Spiele'!$H37-'alle Spiele'!$J37&lt;0,'alle Spiele'!BP37-'alle Spiele'!BQ37&lt;0),AND('alle Spiele'!$H37-'alle Spiele'!$J37&gt;0,'alle Spiele'!BP37-'alle Spiele'!BQ37&gt;0),AND('alle Spiele'!$H37-'alle Spiele'!$J37=0,'alle Spiele'!BP37-'alle Spiele'!BQ37=0)),Punktsystem!$B$6,0)))</f>
        <v>0</v>
      </c>
      <c r="BQ37" s="222">
        <f>IF(BP37=Punktsystem!$B$6,IF(AND(Punktsystem!$D$9&lt;&gt;"",'alle Spiele'!$H37-'alle Spiele'!$J37='alle Spiele'!BP37-'alle Spiele'!BQ37,'alle Spiele'!$H37&lt;&gt;'alle Spiele'!$J37),Punktsystem!$B$9,0)+IF(AND(Punktsystem!$D$11&lt;&gt;"",OR('alle Spiele'!$H37='alle Spiele'!BP37,'alle Spiele'!$J37='alle Spiele'!BQ37)),Punktsystem!$B$11,0)+IF(AND(Punktsystem!$D$10&lt;&gt;"",'alle Spiele'!$H37='alle Spiele'!$J37,'alle Spiele'!BP37='alle Spiele'!BQ37,ABS('alle Spiele'!$H37-'alle Spiele'!BP37)=1),Punktsystem!$B$10,0),0)</f>
        <v>0</v>
      </c>
      <c r="BR37" s="223">
        <f>IF(BP37=Punktsystem!$B$5,IF(AND(Punktsystem!$I$14&lt;&gt;"",'alle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S37" s="226">
        <f>IF(OR('alle Spiele'!BS37="",'alle Spiele'!BT37="",'alle Spiele'!$K37="x"),0,IF(AND('alle Spiele'!$H37='alle Spiele'!BS37,'alle Spiele'!$J37='alle Spiele'!BT37),Punktsystem!$B$5,IF(OR(AND('alle Spiele'!$H37-'alle Spiele'!$J37&lt;0,'alle Spiele'!BS37-'alle Spiele'!BT37&lt;0),AND('alle Spiele'!$H37-'alle Spiele'!$J37&gt;0,'alle Spiele'!BS37-'alle Spiele'!BT37&gt;0),AND('alle Spiele'!$H37-'alle Spiele'!$J37=0,'alle Spiele'!BS37-'alle Spiele'!BT37=0)),Punktsystem!$B$6,0)))</f>
        <v>0</v>
      </c>
      <c r="BT37" s="222">
        <f>IF(BS37=Punktsystem!$B$6,IF(AND(Punktsystem!$D$9&lt;&gt;"",'alle Spiele'!$H37-'alle Spiele'!$J37='alle Spiele'!BS37-'alle Spiele'!BT37,'alle Spiele'!$H37&lt;&gt;'alle Spiele'!$J37),Punktsystem!$B$9,0)+IF(AND(Punktsystem!$D$11&lt;&gt;"",OR('alle Spiele'!$H37='alle Spiele'!BS37,'alle Spiele'!$J37='alle Spiele'!BT37)),Punktsystem!$B$11,0)+IF(AND(Punktsystem!$D$10&lt;&gt;"",'alle Spiele'!$H37='alle Spiele'!$J37,'alle Spiele'!BS37='alle Spiele'!BT37,ABS('alle Spiele'!$H37-'alle Spiele'!BS37)=1),Punktsystem!$B$10,0),0)</f>
        <v>0</v>
      </c>
      <c r="BU37" s="223">
        <f>IF(BS37=Punktsystem!$B$5,IF(AND(Punktsystem!$I$14&lt;&gt;"",'alle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V37" s="226">
        <f>IF(OR('alle Spiele'!BV37="",'alle Spiele'!BW37="",'alle Spiele'!$K37="x"),0,IF(AND('alle Spiele'!$H37='alle Spiele'!BV37,'alle Spiele'!$J37='alle Spiele'!BW37),Punktsystem!$B$5,IF(OR(AND('alle Spiele'!$H37-'alle Spiele'!$J37&lt;0,'alle Spiele'!BV37-'alle Spiele'!BW37&lt;0),AND('alle Spiele'!$H37-'alle Spiele'!$J37&gt;0,'alle Spiele'!BV37-'alle Spiele'!BW37&gt;0),AND('alle Spiele'!$H37-'alle Spiele'!$J37=0,'alle Spiele'!BV37-'alle Spiele'!BW37=0)),Punktsystem!$B$6,0)))</f>
        <v>0</v>
      </c>
      <c r="BW37" s="222">
        <f>IF(BV37=Punktsystem!$B$6,IF(AND(Punktsystem!$D$9&lt;&gt;"",'alle Spiele'!$H37-'alle Spiele'!$J37='alle Spiele'!BV37-'alle Spiele'!BW37,'alle Spiele'!$H37&lt;&gt;'alle Spiele'!$J37),Punktsystem!$B$9,0)+IF(AND(Punktsystem!$D$11&lt;&gt;"",OR('alle Spiele'!$H37='alle Spiele'!BV37,'alle Spiele'!$J37='alle Spiele'!BW37)),Punktsystem!$B$11,0)+IF(AND(Punktsystem!$D$10&lt;&gt;"",'alle Spiele'!$H37='alle Spiele'!$J37,'alle Spiele'!BV37='alle Spiele'!BW37,ABS('alle Spiele'!$H37-'alle Spiele'!BV37)=1),Punktsystem!$B$10,0),0)</f>
        <v>0</v>
      </c>
      <c r="BX37" s="223">
        <f>IF(BV37=Punktsystem!$B$5,IF(AND(Punktsystem!$I$14&lt;&gt;"",'alle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Y37" s="226">
        <f>IF(OR('alle Spiele'!BY37="",'alle Spiele'!BZ37="",'alle Spiele'!$K37="x"),0,IF(AND('alle Spiele'!$H37='alle Spiele'!BY37,'alle Spiele'!$J37='alle Spiele'!BZ37),Punktsystem!$B$5,IF(OR(AND('alle Spiele'!$H37-'alle Spiele'!$J37&lt;0,'alle Spiele'!BY37-'alle Spiele'!BZ37&lt;0),AND('alle Spiele'!$H37-'alle Spiele'!$J37&gt;0,'alle Spiele'!BY37-'alle Spiele'!BZ37&gt;0),AND('alle Spiele'!$H37-'alle Spiele'!$J37=0,'alle Spiele'!BY37-'alle Spiele'!BZ37=0)),Punktsystem!$B$6,0)))</f>
        <v>0</v>
      </c>
      <c r="BZ37" s="222">
        <f>IF(BY37=Punktsystem!$B$6,IF(AND(Punktsystem!$D$9&lt;&gt;"",'alle Spiele'!$H37-'alle Spiele'!$J37='alle Spiele'!BY37-'alle Spiele'!BZ37,'alle Spiele'!$H37&lt;&gt;'alle Spiele'!$J37),Punktsystem!$B$9,0)+IF(AND(Punktsystem!$D$11&lt;&gt;"",OR('alle Spiele'!$H37='alle Spiele'!BY37,'alle Spiele'!$J37='alle Spiele'!BZ37)),Punktsystem!$B$11,0)+IF(AND(Punktsystem!$D$10&lt;&gt;"",'alle Spiele'!$H37='alle Spiele'!$J37,'alle Spiele'!BY37='alle Spiele'!BZ37,ABS('alle Spiele'!$H37-'alle Spiele'!BY37)=1),Punktsystem!$B$10,0),0)</f>
        <v>0</v>
      </c>
      <c r="CA37" s="223">
        <f>IF(BY37=Punktsystem!$B$5,IF(AND(Punktsystem!$I$14&lt;&gt;"",'alle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B37" s="226">
        <f>IF(OR('alle Spiele'!CB37="",'alle Spiele'!CC37="",'alle Spiele'!$K37="x"),0,IF(AND('alle Spiele'!$H37='alle Spiele'!CB37,'alle Spiele'!$J37='alle Spiele'!CC37),Punktsystem!$B$5,IF(OR(AND('alle Spiele'!$H37-'alle Spiele'!$J37&lt;0,'alle Spiele'!CB37-'alle Spiele'!CC37&lt;0),AND('alle Spiele'!$H37-'alle Spiele'!$J37&gt;0,'alle Spiele'!CB37-'alle Spiele'!CC37&gt;0),AND('alle Spiele'!$H37-'alle Spiele'!$J37=0,'alle Spiele'!CB37-'alle Spiele'!CC37=0)),Punktsystem!$B$6,0)))</f>
        <v>0</v>
      </c>
      <c r="CC37" s="222">
        <f>IF(CB37=Punktsystem!$B$6,IF(AND(Punktsystem!$D$9&lt;&gt;"",'alle Spiele'!$H37-'alle Spiele'!$J37='alle Spiele'!CB37-'alle Spiele'!CC37,'alle Spiele'!$H37&lt;&gt;'alle Spiele'!$J37),Punktsystem!$B$9,0)+IF(AND(Punktsystem!$D$11&lt;&gt;"",OR('alle Spiele'!$H37='alle Spiele'!CB37,'alle Spiele'!$J37='alle Spiele'!CC37)),Punktsystem!$B$11,0)+IF(AND(Punktsystem!$D$10&lt;&gt;"",'alle Spiele'!$H37='alle Spiele'!$J37,'alle Spiele'!CB37='alle Spiele'!CC37,ABS('alle Spiele'!$H37-'alle Spiele'!CB37)=1),Punktsystem!$B$10,0),0)</f>
        <v>0</v>
      </c>
      <c r="CD37" s="223">
        <f>IF(CB37=Punktsystem!$B$5,IF(AND(Punktsystem!$I$14&lt;&gt;"",'alle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E37" s="226">
        <f>IF(OR('alle Spiele'!CE37="",'alle Spiele'!CF37="",'alle Spiele'!$K37="x"),0,IF(AND('alle Spiele'!$H37='alle Spiele'!CE37,'alle Spiele'!$J37='alle Spiele'!CF37),Punktsystem!$B$5,IF(OR(AND('alle Spiele'!$H37-'alle Spiele'!$J37&lt;0,'alle Spiele'!CE37-'alle Spiele'!CF37&lt;0),AND('alle Spiele'!$H37-'alle Spiele'!$J37&gt;0,'alle Spiele'!CE37-'alle Spiele'!CF37&gt;0),AND('alle Spiele'!$H37-'alle Spiele'!$J37=0,'alle Spiele'!CE37-'alle Spiele'!CF37=0)),Punktsystem!$B$6,0)))</f>
        <v>0</v>
      </c>
      <c r="CF37" s="222">
        <f>IF(CE37=Punktsystem!$B$6,IF(AND(Punktsystem!$D$9&lt;&gt;"",'alle Spiele'!$H37-'alle Spiele'!$J37='alle Spiele'!CE37-'alle Spiele'!CF37,'alle Spiele'!$H37&lt;&gt;'alle Spiele'!$J37),Punktsystem!$B$9,0)+IF(AND(Punktsystem!$D$11&lt;&gt;"",OR('alle Spiele'!$H37='alle Spiele'!CE37,'alle Spiele'!$J37='alle Spiele'!CF37)),Punktsystem!$B$11,0)+IF(AND(Punktsystem!$D$10&lt;&gt;"",'alle Spiele'!$H37='alle Spiele'!$J37,'alle Spiele'!CE37='alle Spiele'!CF37,ABS('alle Spiele'!$H37-'alle Spiele'!CE37)=1),Punktsystem!$B$10,0),0)</f>
        <v>0</v>
      </c>
      <c r="CG37" s="223">
        <f>IF(CE37=Punktsystem!$B$5,IF(AND(Punktsystem!$I$14&lt;&gt;"",'alle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H37" s="226">
        <f>IF(OR('alle Spiele'!CH37="",'alle Spiele'!CI37="",'alle Spiele'!$K37="x"),0,IF(AND('alle Spiele'!$H37='alle Spiele'!CH37,'alle Spiele'!$J37='alle Spiele'!CI37),Punktsystem!$B$5,IF(OR(AND('alle Spiele'!$H37-'alle Spiele'!$J37&lt;0,'alle Spiele'!CH37-'alle Spiele'!CI37&lt;0),AND('alle Spiele'!$H37-'alle Spiele'!$J37&gt;0,'alle Spiele'!CH37-'alle Spiele'!CI37&gt;0),AND('alle Spiele'!$H37-'alle Spiele'!$J37=0,'alle Spiele'!CH37-'alle Spiele'!CI37=0)),Punktsystem!$B$6,0)))</f>
        <v>0</v>
      </c>
      <c r="CI37" s="222">
        <f>IF(CH37=Punktsystem!$B$6,IF(AND(Punktsystem!$D$9&lt;&gt;"",'alle Spiele'!$H37-'alle Spiele'!$J37='alle Spiele'!CH37-'alle Spiele'!CI37,'alle Spiele'!$H37&lt;&gt;'alle Spiele'!$J37),Punktsystem!$B$9,0)+IF(AND(Punktsystem!$D$11&lt;&gt;"",OR('alle Spiele'!$H37='alle Spiele'!CH37,'alle Spiele'!$J37='alle Spiele'!CI37)),Punktsystem!$B$11,0)+IF(AND(Punktsystem!$D$10&lt;&gt;"",'alle Spiele'!$H37='alle Spiele'!$J37,'alle Spiele'!CH37='alle Spiele'!CI37,ABS('alle Spiele'!$H37-'alle Spiele'!CH37)=1),Punktsystem!$B$10,0),0)</f>
        <v>0</v>
      </c>
      <c r="CJ37" s="223">
        <f>IF(CH37=Punktsystem!$B$5,IF(AND(Punktsystem!$I$14&lt;&gt;"",'alle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K37" s="226">
        <f>IF(OR('alle Spiele'!CK37="",'alle Spiele'!CL37="",'alle Spiele'!$K37="x"),0,IF(AND('alle Spiele'!$H37='alle Spiele'!CK37,'alle Spiele'!$J37='alle Spiele'!CL37),Punktsystem!$B$5,IF(OR(AND('alle Spiele'!$H37-'alle Spiele'!$J37&lt;0,'alle Spiele'!CK37-'alle Spiele'!CL37&lt;0),AND('alle Spiele'!$H37-'alle Spiele'!$J37&gt;0,'alle Spiele'!CK37-'alle Spiele'!CL37&gt;0),AND('alle Spiele'!$H37-'alle Spiele'!$J37=0,'alle Spiele'!CK37-'alle Spiele'!CL37=0)),Punktsystem!$B$6,0)))</f>
        <v>0</v>
      </c>
      <c r="CL37" s="222">
        <f>IF(CK37=Punktsystem!$B$6,IF(AND(Punktsystem!$D$9&lt;&gt;"",'alle Spiele'!$H37-'alle Spiele'!$J37='alle Spiele'!CK37-'alle Spiele'!CL37,'alle Spiele'!$H37&lt;&gt;'alle Spiele'!$J37),Punktsystem!$B$9,0)+IF(AND(Punktsystem!$D$11&lt;&gt;"",OR('alle Spiele'!$H37='alle Spiele'!CK37,'alle Spiele'!$J37='alle Spiele'!CL37)),Punktsystem!$B$11,0)+IF(AND(Punktsystem!$D$10&lt;&gt;"",'alle Spiele'!$H37='alle Spiele'!$J37,'alle Spiele'!CK37='alle Spiele'!CL37,ABS('alle Spiele'!$H37-'alle Spiele'!CK37)=1),Punktsystem!$B$10,0),0)</f>
        <v>0</v>
      </c>
      <c r="CM37" s="223">
        <f>IF(CK37=Punktsystem!$B$5,IF(AND(Punktsystem!$I$14&lt;&gt;"",'alle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N37" s="226">
        <f>IF(OR('alle Spiele'!CN37="",'alle Spiele'!CO37="",'alle Spiele'!$K37="x"),0,IF(AND('alle Spiele'!$H37='alle Spiele'!CN37,'alle Spiele'!$J37='alle Spiele'!CO37),Punktsystem!$B$5,IF(OR(AND('alle Spiele'!$H37-'alle Spiele'!$J37&lt;0,'alle Spiele'!CN37-'alle Spiele'!CO37&lt;0),AND('alle Spiele'!$H37-'alle Spiele'!$J37&gt;0,'alle Spiele'!CN37-'alle Spiele'!CO37&gt;0),AND('alle Spiele'!$H37-'alle Spiele'!$J37=0,'alle Spiele'!CN37-'alle Spiele'!CO37=0)),Punktsystem!$B$6,0)))</f>
        <v>0</v>
      </c>
      <c r="CO37" s="222">
        <f>IF(CN37=Punktsystem!$B$6,IF(AND(Punktsystem!$D$9&lt;&gt;"",'alle Spiele'!$H37-'alle Spiele'!$J37='alle Spiele'!CN37-'alle Spiele'!CO37,'alle Spiele'!$H37&lt;&gt;'alle Spiele'!$J37),Punktsystem!$B$9,0)+IF(AND(Punktsystem!$D$11&lt;&gt;"",OR('alle Spiele'!$H37='alle Spiele'!CN37,'alle Spiele'!$J37='alle Spiele'!CO37)),Punktsystem!$B$11,0)+IF(AND(Punktsystem!$D$10&lt;&gt;"",'alle Spiele'!$H37='alle Spiele'!$J37,'alle Spiele'!CN37='alle Spiele'!CO37,ABS('alle Spiele'!$H37-'alle Spiele'!CN37)=1),Punktsystem!$B$10,0),0)</f>
        <v>0</v>
      </c>
      <c r="CP37" s="223">
        <f>IF(CN37=Punktsystem!$B$5,IF(AND(Punktsystem!$I$14&lt;&gt;"",'alle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Q37" s="226">
        <f>IF(OR('alle Spiele'!CQ37="",'alle Spiele'!CR37="",'alle Spiele'!$K37="x"),0,IF(AND('alle Spiele'!$H37='alle Spiele'!CQ37,'alle Spiele'!$J37='alle Spiele'!CR37),Punktsystem!$B$5,IF(OR(AND('alle Spiele'!$H37-'alle Spiele'!$J37&lt;0,'alle Spiele'!CQ37-'alle Spiele'!CR37&lt;0),AND('alle Spiele'!$H37-'alle Spiele'!$J37&gt;0,'alle Spiele'!CQ37-'alle Spiele'!CR37&gt;0),AND('alle Spiele'!$H37-'alle Spiele'!$J37=0,'alle Spiele'!CQ37-'alle Spiele'!CR37=0)),Punktsystem!$B$6,0)))</f>
        <v>0</v>
      </c>
      <c r="CR37" s="222">
        <f>IF(CQ37=Punktsystem!$B$6,IF(AND(Punktsystem!$D$9&lt;&gt;"",'alle Spiele'!$H37-'alle Spiele'!$J37='alle Spiele'!CQ37-'alle Spiele'!CR37,'alle Spiele'!$H37&lt;&gt;'alle Spiele'!$J37),Punktsystem!$B$9,0)+IF(AND(Punktsystem!$D$11&lt;&gt;"",OR('alle Spiele'!$H37='alle Spiele'!CQ37,'alle Spiele'!$J37='alle Spiele'!CR37)),Punktsystem!$B$11,0)+IF(AND(Punktsystem!$D$10&lt;&gt;"",'alle Spiele'!$H37='alle Spiele'!$J37,'alle Spiele'!CQ37='alle Spiele'!CR37,ABS('alle Spiele'!$H37-'alle Spiele'!CQ37)=1),Punktsystem!$B$10,0),0)</f>
        <v>0</v>
      </c>
      <c r="CS37" s="223">
        <f>IF(CQ37=Punktsystem!$B$5,IF(AND(Punktsystem!$I$14&lt;&gt;"",'alle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T37" s="226">
        <f>IF(OR('alle Spiele'!CT37="",'alle Spiele'!CU37="",'alle Spiele'!$K37="x"),0,IF(AND('alle Spiele'!$H37='alle Spiele'!CT37,'alle Spiele'!$J37='alle Spiele'!CU37),Punktsystem!$B$5,IF(OR(AND('alle Spiele'!$H37-'alle Spiele'!$J37&lt;0,'alle Spiele'!CT37-'alle Spiele'!CU37&lt;0),AND('alle Spiele'!$H37-'alle Spiele'!$J37&gt;0,'alle Spiele'!CT37-'alle Spiele'!CU37&gt;0),AND('alle Spiele'!$H37-'alle Spiele'!$J37=0,'alle Spiele'!CT37-'alle Spiele'!CU37=0)),Punktsystem!$B$6,0)))</f>
        <v>0</v>
      </c>
      <c r="CU37" s="222">
        <f>IF(CT37=Punktsystem!$B$6,IF(AND(Punktsystem!$D$9&lt;&gt;"",'alle Spiele'!$H37-'alle Spiele'!$J37='alle Spiele'!CT37-'alle Spiele'!CU37,'alle Spiele'!$H37&lt;&gt;'alle Spiele'!$J37),Punktsystem!$B$9,0)+IF(AND(Punktsystem!$D$11&lt;&gt;"",OR('alle Spiele'!$H37='alle Spiele'!CT37,'alle Spiele'!$J37='alle Spiele'!CU37)),Punktsystem!$B$11,0)+IF(AND(Punktsystem!$D$10&lt;&gt;"",'alle Spiele'!$H37='alle Spiele'!$J37,'alle Spiele'!CT37='alle Spiele'!CU37,ABS('alle Spiele'!$H37-'alle Spiele'!CT37)=1),Punktsystem!$B$10,0),0)</f>
        <v>0</v>
      </c>
      <c r="CV37" s="223">
        <f>IF(CT37=Punktsystem!$B$5,IF(AND(Punktsystem!$I$14&lt;&gt;"",'alle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W37" s="226">
        <f>IF(OR('alle Spiele'!CW37="",'alle Spiele'!CX37="",'alle Spiele'!$K37="x"),0,IF(AND('alle Spiele'!$H37='alle Spiele'!CW37,'alle Spiele'!$J37='alle Spiele'!CX37),Punktsystem!$B$5,IF(OR(AND('alle Spiele'!$H37-'alle Spiele'!$J37&lt;0,'alle Spiele'!CW37-'alle Spiele'!CX37&lt;0),AND('alle Spiele'!$H37-'alle Spiele'!$J37&gt;0,'alle Spiele'!CW37-'alle Spiele'!CX37&gt;0),AND('alle Spiele'!$H37-'alle Spiele'!$J37=0,'alle Spiele'!CW37-'alle Spiele'!CX37=0)),Punktsystem!$B$6,0)))</f>
        <v>0</v>
      </c>
      <c r="CX37" s="222">
        <f>IF(CW37=Punktsystem!$B$6,IF(AND(Punktsystem!$D$9&lt;&gt;"",'alle Spiele'!$H37-'alle Spiele'!$J37='alle Spiele'!CW37-'alle Spiele'!CX37,'alle Spiele'!$H37&lt;&gt;'alle Spiele'!$J37),Punktsystem!$B$9,0)+IF(AND(Punktsystem!$D$11&lt;&gt;"",OR('alle Spiele'!$H37='alle Spiele'!CW37,'alle Spiele'!$J37='alle Spiele'!CX37)),Punktsystem!$B$11,0)+IF(AND(Punktsystem!$D$10&lt;&gt;"",'alle Spiele'!$H37='alle Spiele'!$J37,'alle Spiele'!CW37='alle Spiele'!CX37,ABS('alle Spiele'!$H37-'alle Spiele'!CW37)=1),Punktsystem!$B$10,0),0)</f>
        <v>0</v>
      </c>
      <c r="CY37" s="223">
        <f>IF(CW37=Punktsystem!$B$5,IF(AND(Punktsystem!$I$14&lt;&gt;"",'alle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Z37" s="226">
        <f>IF(OR('alle Spiele'!CZ37="",'alle Spiele'!DA37="",'alle Spiele'!$K37="x"),0,IF(AND('alle Spiele'!$H37='alle Spiele'!CZ37,'alle Spiele'!$J37='alle Spiele'!DA37),Punktsystem!$B$5,IF(OR(AND('alle Spiele'!$H37-'alle Spiele'!$J37&lt;0,'alle Spiele'!CZ37-'alle Spiele'!DA37&lt;0),AND('alle Spiele'!$H37-'alle Spiele'!$J37&gt;0,'alle Spiele'!CZ37-'alle Spiele'!DA37&gt;0),AND('alle Spiele'!$H37-'alle Spiele'!$J37=0,'alle Spiele'!CZ37-'alle Spiele'!DA37=0)),Punktsystem!$B$6,0)))</f>
        <v>0</v>
      </c>
      <c r="DA37" s="222">
        <f>IF(CZ37=Punktsystem!$B$6,IF(AND(Punktsystem!$D$9&lt;&gt;"",'alle Spiele'!$H37-'alle Spiele'!$J37='alle Spiele'!CZ37-'alle Spiele'!DA37,'alle Spiele'!$H37&lt;&gt;'alle Spiele'!$J37),Punktsystem!$B$9,0)+IF(AND(Punktsystem!$D$11&lt;&gt;"",OR('alle Spiele'!$H37='alle Spiele'!CZ37,'alle Spiele'!$J37='alle Spiele'!DA37)),Punktsystem!$B$11,0)+IF(AND(Punktsystem!$D$10&lt;&gt;"",'alle Spiele'!$H37='alle Spiele'!$J37,'alle Spiele'!CZ37='alle Spiele'!DA37,ABS('alle Spiele'!$H37-'alle Spiele'!CZ37)=1),Punktsystem!$B$10,0),0)</f>
        <v>0</v>
      </c>
      <c r="DB37" s="223">
        <f>IF(CZ37=Punktsystem!$B$5,IF(AND(Punktsystem!$I$14&lt;&gt;"",'alle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C37" s="226">
        <f>IF(OR('alle Spiele'!DC37="",'alle Spiele'!DD37="",'alle Spiele'!$K37="x"),0,IF(AND('alle Spiele'!$H37='alle Spiele'!DC37,'alle Spiele'!$J37='alle Spiele'!DD37),Punktsystem!$B$5,IF(OR(AND('alle Spiele'!$H37-'alle Spiele'!$J37&lt;0,'alle Spiele'!DC37-'alle Spiele'!DD37&lt;0),AND('alle Spiele'!$H37-'alle Spiele'!$J37&gt;0,'alle Spiele'!DC37-'alle Spiele'!DD37&gt;0),AND('alle Spiele'!$H37-'alle Spiele'!$J37=0,'alle Spiele'!DC37-'alle Spiele'!DD37=0)),Punktsystem!$B$6,0)))</f>
        <v>0</v>
      </c>
      <c r="DD37" s="222">
        <f>IF(DC37=Punktsystem!$B$6,IF(AND(Punktsystem!$D$9&lt;&gt;"",'alle Spiele'!$H37-'alle Spiele'!$J37='alle Spiele'!DC37-'alle Spiele'!DD37,'alle Spiele'!$H37&lt;&gt;'alle Spiele'!$J37),Punktsystem!$B$9,0)+IF(AND(Punktsystem!$D$11&lt;&gt;"",OR('alle Spiele'!$H37='alle Spiele'!DC37,'alle Spiele'!$J37='alle Spiele'!DD37)),Punktsystem!$B$11,0)+IF(AND(Punktsystem!$D$10&lt;&gt;"",'alle Spiele'!$H37='alle Spiele'!$J37,'alle Spiele'!DC37='alle Spiele'!DD37,ABS('alle Spiele'!$H37-'alle Spiele'!DC37)=1),Punktsystem!$B$10,0),0)</f>
        <v>0</v>
      </c>
      <c r="DE37" s="223">
        <f>IF(DC37=Punktsystem!$B$5,IF(AND(Punktsystem!$I$14&lt;&gt;"",'alle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F37" s="226">
        <f>IF(OR('alle Spiele'!DF37="",'alle Spiele'!DG37="",'alle Spiele'!$K37="x"),0,IF(AND('alle Spiele'!$H37='alle Spiele'!DF37,'alle Spiele'!$J37='alle Spiele'!DG37),Punktsystem!$B$5,IF(OR(AND('alle Spiele'!$H37-'alle Spiele'!$J37&lt;0,'alle Spiele'!DF37-'alle Spiele'!DG37&lt;0),AND('alle Spiele'!$H37-'alle Spiele'!$J37&gt;0,'alle Spiele'!DF37-'alle Spiele'!DG37&gt;0),AND('alle Spiele'!$H37-'alle Spiele'!$J37=0,'alle Spiele'!DF37-'alle Spiele'!DG37=0)),Punktsystem!$B$6,0)))</f>
        <v>0</v>
      </c>
      <c r="DG37" s="222">
        <f>IF(DF37=Punktsystem!$B$6,IF(AND(Punktsystem!$D$9&lt;&gt;"",'alle Spiele'!$H37-'alle Spiele'!$J37='alle Spiele'!DF37-'alle Spiele'!DG37,'alle Spiele'!$H37&lt;&gt;'alle Spiele'!$J37),Punktsystem!$B$9,0)+IF(AND(Punktsystem!$D$11&lt;&gt;"",OR('alle Spiele'!$H37='alle Spiele'!DF37,'alle Spiele'!$J37='alle Spiele'!DG37)),Punktsystem!$B$11,0)+IF(AND(Punktsystem!$D$10&lt;&gt;"",'alle Spiele'!$H37='alle Spiele'!$J37,'alle Spiele'!DF37='alle Spiele'!DG37,ABS('alle Spiele'!$H37-'alle Spiele'!DF37)=1),Punktsystem!$B$10,0),0)</f>
        <v>0</v>
      </c>
      <c r="DH37" s="223">
        <f>IF(DF37=Punktsystem!$B$5,IF(AND(Punktsystem!$I$14&lt;&gt;"",'alle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I37" s="226">
        <f>IF(OR('alle Spiele'!DI37="",'alle Spiele'!DJ37="",'alle Spiele'!$K37="x"),0,IF(AND('alle Spiele'!$H37='alle Spiele'!DI37,'alle Spiele'!$J37='alle Spiele'!DJ37),Punktsystem!$B$5,IF(OR(AND('alle Spiele'!$H37-'alle Spiele'!$J37&lt;0,'alle Spiele'!DI37-'alle Spiele'!DJ37&lt;0),AND('alle Spiele'!$H37-'alle Spiele'!$J37&gt;0,'alle Spiele'!DI37-'alle Spiele'!DJ37&gt;0),AND('alle Spiele'!$H37-'alle Spiele'!$J37=0,'alle Spiele'!DI37-'alle Spiele'!DJ37=0)),Punktsystem!$B$6,0)))</f>
        <v>0</v>
      </c>
      <c r="DJ37" s="222">
        <f>IF(DI37=Punktsystem!$B$6,IF(AND(Punktsystem!$D$9&lt;&gt;"",'alle Spiele'!$H37-'alle Spiele'!$J37='alle Spiele'!DI37-'alle Spiele'!DJ37,'alle Spiele'!$H37&lt;&gt;'alle Spiele'!$J37),Punktsystem!$B$9,0)+IF(AND(Punktsystem!$D$11&lt;&gt;"",OR('alle Spiele'!$H37='alle Spiele'!DI37,'alle Spiele'!$J37='alle Spiele'!DJ37)),Punktsystem!$B$11,0)+IF(AND(Punktsystem!$D$10&lt;&gt;"",'alle Spiele'!$H37='alle Spiele'!$J37,'alle Spiele'!DI37='alle Spiele'!DJ37,ABS('alle Spiele'!$H37-'alle Spiele'!DI37)=1),Punktsystem!$B$10,0),0)</f>
        <v>0</v>
      </c>
      <c r="DK37" s="223">
        <f>IF(DI37=Punktsystem!$B$5,IF(AND(Punktsystem!$I$14&lt;&gt;"",'alle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L37" s="226">
        <f>IF(OR('alle Spiele'!DL37="",'alle Spiele'!DM37="",'alle Spiele'!$K37="x"),0,IF(AND('alle Spiele'!$H37='alle Spiele'!DL37,'alle Spiele'!$J37='alle Spiele'!DM37),Punktsystem!$B$5,IF(OR(AND('alle Spiele'!$H37-'alle Spiele'!$J37&lt;0,'alle Spiele'!DL37-'alle Spiele'!DM37&lt;0),AND('alle Spiele'!$H37-'alle Spiele'!$J37&gt;0,'alle Spiele'!DL37-'alle Spiele'!DM37&gt;0),AND('alle Spiele'!$H37-'alle Spiele'!$J37=0,'alle Spiele'!DL37-'alle Spiele'!DM37=0)),Punktsystem!$B$6,0)))</f>
        <v>0</v>
      </c>
      <c r="DM37" s="222">
        <f>IF(DL37=Punktsystem!$B$6,IF(AND(Punktsystem!$D$9&lt;&gt;"",'alle Spiele'!$H37-'alle Spiele'!$J37='alle Spiele'!DL37-'alle Spiele'!DM37,'alle Spiele'!$H37&lt;&gt;'alle Spiele'!$J37),Punktsystem!$B$9,0)+IF(AND(Punktsystem!$D$11&lt;&gt;"",OR('alle Spiele'!$H37='alle Spiele'!DL37,'alle Spiele'!$J37='alle Spiele'!DM37)),Punktsystem!$B$11,0)+IF(AND(Punktsystem!$D$10&lt;&gt;"",'alle Spiele'!$H37='alle Spiele'!$J37,'alle Spiele'!DL37='alle Spiele'!DM37,ABS('alle Spiele'!$H37-'alle Spiele'!DL37)=1),Punktsystem!$B$10,0),0)</f>
        <v>0</v>
      </c>
      <c r="DN37" s="223">
        <f>IF(DL37=Punktsystem!$B$5,IF(AND(Punktsystem!$I$14&lt;&gt;"",'alle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O37" s="226">
        <f>IF(OR('alle Spiele'!DO37="",'alle Spiele'!DP37="",'alle Spiele'!$K37="x"),0,IF(AND('alle Spiele'!$H37='alle Spiele'!DO37,'alle Spiele'!$J37='alle Spiele'!DP37),Punktsystem!$B$5,IF(OR(AND('alle Spiele'!$H37-'alle Spiele'!$J37&lt;0,'alle Spiele'!DO37-'alle Spiele'!DP37&lt;0),AND('alle Spiele'!$H37-'alle Spiele'!$J37&gt;0,'alle Spiele'!DO37-'alle Spiele'!DP37&gt;0),AND('alle Spiele'!$H37-'alle Spiele'!$J37=0,'alle Spiele'!DO37-'alle Spiele'!DP37=0)),Punktsystem!$B$6,0)))</f>
        <v>0</v>
      </c>
      <c r="DP37" s="222">
        <f>IF(DO37=Punktsystem!$B$6,IF(AND(Punktsystem!$D$9&lt;&gt;"",'alle Spiele'!$H37-'alle Spiele'!$J37='alle Spiele'!DO37-'alle Spiele'!DP37,'alle Spiele'!$H37&lt;&gt;'alle Spiele'!$J37),Punktsystem!$B$9,0)+IF(AND(Punktsystem!$D$11&lt;&gt;"",OR('alle Spiele'!$H37='alle Spiele'!DO37,'alle Spiele'!$J37='alle Spiele'!DP37)),Punktsystem!$B$11,0)+IF(AND(Punktsystem!$D$10&lt;&gt;"",'alle Spiele'!$H37='alle Spiele'!$J37,'alle Spiele'!DO37='alle Spiele'!DP37,ABS('alle Spiele'!$H37-'alle Spiele'!DO37)=1),Punktsystem!$B$10,0),0)</f>
        <v>0</v>
      </c>
      <c r="DQ37" s="223">
        <f>IF(DO37=Punktsystem!$B$5,IF(AND(Punktsystem!$I$14&lt;&gt;"",'alle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R37" s="226">
        <f>IF(OR('alle Spiele'!DR37="",'alle Spiele'!DS37="",'alle Spiele'!$K37="x"),0,IF(AND('alle Spiele'!$H37='alle Spiele'!DR37,'alle Spiele'!$J37='alle Spiele'!DS37),Punktsystem!$B$5,IF(OR(AND('alle Spiele'!$H37-'alle Spiele'!$J37&lt;0,'alle Spiele'!DR37-'alle Spiele'!DS37&lt;0),AND('alle Spiele'!$H37-'alle Spiele'!$J37&gt;0,'alle Spiele'!DR37-'alle Spiele'!DS37&gt;0),AND('alle Spiele'!$H37-'alle Spiele'!$J37=0,'alle Spiele'!DR37-'alle Spiele'!DS37=0)),Punktsystem!$B$6,0)))</f>
        <v>0</v>
      </c>
      <c r="DS37" s="222">
        <f>IF(DR37=Punktsystem!$B$6,IF(AND(Punktsystem!$D$9&lt;&gt;"",'alle Spiele'!$H37-'alle Spiele'!$J37='alle Spiele'!DR37-'alle Spiele'!DS37,'alle Spiele'!$H37&lt;&gt;'alle Spiele'!$J37),Punktsystem!$B$9,0)+IF(AND(Punktsystem!$D$11&lt;&gt;"",OR('alle Spiele'!$H37='alle Spiele'!DR37,'alle Spiele'!$J37='alle Spiele'!DS37)),Punktsystem!$B$11,0)+IF(AND(Punktsystem!$D$10&lt;&gt;"",'alle Spiele'!$H37='alle Spiele'!$J37,'alle Spiele'!DR37='alle Spiele'!DS37,ABS('alle Spiele'!$H37-'alle Spiele'!DR37)=1),Punktsystem!$B$10,0),0)</f>
        <v>0</v>
      </c>
      <c r="DT37" s="223">
        <f>IF(DR37=Punktsystem!$B$5,IF(AND(Punktsystem!$I$14&lt;&gt;"",'alle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U37" s="226">
        <f>IF(OR('alle Spiele'!DU37="",'alle Spiele'!DV37="",'alle Spiele'!$K37="x"),0,IF(AND('alle Spiele'!$H37='alle Spiele'!DU37,'alle Spiele'!$J37='alle Spiele'!DV37),Punktsystem!$B$5,IF(OR(AND('alle Spiele'!$H37-'alle Spiele'!$J37&lt;0,'alle Spiele'!DU37-'alle Spiele'!DV37&lt;0),AND('alle Spiele'!$H37-'alle Spiele'!$J37&gt;0,'alle Spiele'!DU37-'alle Spiele'!DV37&gt;0),AND('alle Spiele'!$H37-'alle Spiele'!$J37=0,'alle Spiele'!DU37-'alle Spiele'!DV37=0)),Punktsystem!$B$6,0)))</f>
        <v>0</v>
      </c>
      <c r="DV37" s="222">
        <f>IF(DU37=Punktsystem!$B$6,IF(AND(Punktsystem!$D$9&lt;&gt;"",'alle Spiele'!$H37-'alle Spiele'!$J37='alle Spiele'!DU37-'alle Spiele'!DV37,'alle Spiele'!$H37&lt;&gt;'alle Spiele'!$J37),Punktsystem!$B$9,0)+IF(AND(Punktsystem!$D$11&lt;&gt;"",OR('alle Spiele'!$H37='alle Spiele'!DU37,'alle Spiele'!$J37='alle Spiele'!DV37)),Punktsystem!$B$11,0)+IF(AND(Punktsystem!$D$10&lt;&gt;"",'alle Spiele'!$H37='alle Spiele'!$J37,'alle Spiele'!DU37='alle Spiele'!DV37,ABS('alle Spiele'!$H37-'alle Spiele'!DU37)=1),Punktsystem!$B$10,0),0)</f>
        <v>0</v>
      </c>
      <c r="DW37" s="223">
        <f>IF(DU37=Punktsystem!$B$5,IF(AND(Punktsystem!$I$14&lt;&gt;"",'alle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X37" s="226">
        <f>IF(OR('alle Spiele'!DX37="",'alle Spiele'!DY37="",'alle Spiele'!$K37="x"),0,IF(AND('alle Spiele'!$H37='alle Spiele'!DX37,'alle Spiele'!$J37='alle Spiele'!DY37),Punktsystem!$B$5,IF(OR(AND('alle Spiele'!$H37-'alle Spiele'!$J37&lt;0,'alle Spiele'!DX37-'alle Spiele'!DY37&lt;0),AND('alle Spiele'!$H37-'alle Spiele'!$J37&gt;0,'alle Spiele'!DX37-'alle Spiele'!DY37&gt;0),AND('alle Spiele'!$H37-'alle Spiele'!$J37=0,'alle Spiele'!DX37-'alle Spiele'!DY37=0)),Punktsystem!$B$6,0)))</f>
        <v>0</v>
      </c>
      <c r="DY37" s="222">
        <f>IF(DX37=Punktsystem!$B$6,IF(AND(Punktsystem!$D$9&lt;&gt;"",'alle Spiele'!$H37-'alle Spiele'!$J37='alle Spiele'!DX37-'alle Spiele'!DY37,'alle Spiele'!$H37&lt;&gt;'alle Spiele'!$J37),Punktsystem!$B$9,0)+IF(AND(Punktsystem!$D$11&lt;&gt;"",OR('alle Spiele'!$H37='alle Spiele'!DX37,'alle Spiele'!$J37='alle Spiele'!DY37)),Punktsystem!$B$11,0)+IF(AND(Punktsystem!$D$10&lt;&gt;"",'alle Spiele'!$H37='alle Spiele'!$J37,'alle Spiele'!DX37='alle Spiele'!DY37,ABS('alle Spiele'!$H37-'alle Spiele'!DX37)=1),Punktsystem!$B$10,0),0)</f>
        <v>0</v>
      </c>
      <c r="DZ37" s="223">
        <f>IF(DX37=Punktsystem!$B$5,IF(AND(Punktsystem!$I$14&lt;&gt;"",'alle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A37" s="226">
        <f>IF(OR('alle Spiele'!EA37="",'alle Spiele'!EB37="",'alle Spiele'!$K37="x"),0,IF(AND('alle Spiele'!$H37='alle Spiele'!EA37,'alle Spiele'!$J37='alle Spiele'!EB37),Punktsystem!$B$5,IF(OR(AND('alle Spiele'!$H37-'alle Spiele'!$J37&lt;0,'alle Spiele'!EA37-'alle Spiele'!EB37&lt;0),AND('alle Spiele'!$H37-'alle Spiele'!$J37&gt;0,'alle Spiele'!EA37-'alle Spiele'!EB37&gt;0),AND('alle Spiele'!$H37-'alle Spiele'!$J37=0,'alle Spiele'!EA37-'alle Spiele'!EB37=0)),Punktsystem!$B$6,0)))</f>
        <v>0</v>
      </c>
      <c r="EB37" s="222">
        <f>IF(EA37=Punktsystem!$B$6,IF(AND(Punktsystem!$D$9&lt;&gt;"",'alle Spiele'!$H37-'alle Spiele'!$J37='alle Spiele'!EA37-'alle Spiele'!EB37,'alle Spiele'!$H37&lt;&gt;'alle Spiele'!$J37),Punktsystem!$B$9,0)+IF(AND(Punktsystem!$D$11&lt;&gt;"",OR('alle Spiele'!$H37='alle Spiele'!EA37,'alle Spiele'!$J37='alle Spiele'!EB37)),Punktsystem!$B$11,0)+IF(AND(Punktsystem!$D$10&lt;&gt;"",'alle Spiele'!$H37='alle Spiele'!$J37,'alle Spiele'!EA37='alle Spiele'!EB37,ABS('alle Spiele'!$H37-'alle Spiele'!EA37)=1),Punktsystem!$B$10,0),0)</f>
        <v>0</v>
      </c>
      <c r="EC37" s="223">
        <f>IF(EA37=Punktsystem!$B$5,IF(AND(Punktsystem!$I$14&lt;&gt;"",'alle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D37" s="226">
        <f>IF(OR('alle Spiele'!ED37="",'alle Spiele'!EE37="",'alle Spiele'!$K37="x"),0,IF(AND('alle Spiele'!$H37='alle Spiele'!ED37,'alle Spiele'!$J37='alle Spiele'!EE37),Punktsystem!$B$5,IF(OR(AND('alle Spiele'!$H37-'alle Spiele'!$J37&lt;0,'alle Spiele'!ED37-'alle Spiele'!EE37&lt;0),AND('alle Spiele'!$H37-'alle Spiele'!$J37&gt;0,'alle Spiele'!ED37-'alle Spiele'!EE37&gt;0),AND('alle Spiele'!$H37-'alle Spiele'!$J37=0,'alle Spiele'!ED37-'alle Spiele'!EE37=0)),Punktsystem!$B$6,0)))</f>
        <v>0</v>
      </c>
      <c r="EE37" s="222">
        <f>IF(ED37=Punktsystem!$B$6,IF(AND(Punktsystem!$D$9&lt;&gt;"",'alle Spiele'!$H37-'alle Spiele'!$J37='alle Spiele'!ED37-'alle Spiele'!EE37,'alle Spiele'!$H37&lt;&gt;'alle Spiele'!$J37),Punktsystem!$B$9,0)+IF(AND(Punktsystem!$D$11&lt;&gt;"",OR('alle Spiele'!$H37='alle Spiele'!ED37,'alle Spiele'!$J37='alle Spiele'!EE37)),Punktsystem!$B$11,0)+IF(AND(Punktsystem!$D$10&lt;&gt;"",'alle Spiele'!$H37='alle Spiele'!$J37,'alle Spiele'!ED37='alle Spiele'!EE37,ABS('alle Spiele'!$H37-'alle Spiele'!ED37)=1),Punktsystem!$B$10,0),0)</f>
        <v>0</v>
      </c>
      <c r="EF37" s="223">
        <f>IF(ED37=Punktsystem!$B$5,IF(AND(Punktsystem!$I$14&lt;&gt;"",'alle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G37" s="226">
        <f>IF(OR('alle Spiele'!EG37="",'alle Spiele'!EH37="",'alle Spiele'!$K37="x"),0,IF(AND('alle Spiele'!$H37='alle Spiele'!EG37,'alle Spiele'!$J37='alle Spiele'!EH37),Punktsystem!$B$5,IF(OR(AND('alle Spiele'!$H37-'alle Spiele'!$J37&lt;0,'alle Spiele'!EG37-'alle Spiele'!EH37&lt;0),AND('alle Spiele'!$H37-'alle Spiele'!$J37&gt;0,'alle Spiele'!EG37-'alle Spiele'!EH37&gt;0),AND('alle Spiele'!$H37-'alle Spiele'!$J37=0,'alle Spiele'!EG37-'alle Spiele'!EH37=0)),Punktsystem!$B$6,0)))</f>
        <v>0</v>
      </c>
      <c r="EH37" s="222">
        <f>IF(EG37=Punktsystem!$B$6,IF(AND(Punktsystem!$D$9&lt;&gt;"",'alle Spiele'!$H37-'alle Spiele'!$J37='alle Spiele'!EG37-'alle Spiele'!EH37,'alle Spiele'!$H37&lt;&gt;'alle Spiele'!$J37),Punktsystem!$B$9,0)+IF(AND(Punktsystem!$D$11&lt;&gt;"",OR('alle Spiele'!$H37='alle Spiele'!EG37,'alle Spiele'!$J37='alle Spiele'!EH37)),Punktsystem!$B$11,0)+IF(AND(Punktsystem!$D$10&lt;&gt;"",'alle Spiele'!$H37='alle Spiele'!$J37,'alle Spiele'!EG37='alle Spiele'!EH37,ABS('alle Spiele'!$H37-'alle Spiele'!EG37)=1),Punktsystem!$B$10,0),0)</f>
        <v>0</v>
      </c>
      <c r="EI37" s="223">
        <f>IF(EG37=Punktsystem!$B$5,IF(AND(Punktsystem!$I$14&lt;&gt;"",'alle Spiele'!$H37+'alle Spiele'!$J37&gt;Punktsystem!$D$14),('alle Spiele'!$H37+'alle Spiele'!$J37-Punktsystem!$D$14)*Punktsystem!$F$14,0)+IF(AND(Punktsystem!$I$15&lt;&gt;"",ABS('alle Spiele'!$H37-'alle Spiele'!$J37)&gt;Punktsystem!$D$15),(ABS('alle Spiele'!$H37-'alle Spiele'!$J37)-Punktsystem!$D$15)*Punktsystem!$F$15,0),0)</f>
        <v>0</v>
      </c>
    </row>
    <row r="38" spans="1:139">
      <c r="A38"/>
      <c r="B38"/>
      <c r="C38"/>
      <c r="D38"/>
      <c r="E38"/>
      <c r="F38"/>
      <c r="G38"/>
      <c r="H38"/>
      <c r="J38"/>
      <c r="K38"/>
      <c r="L38"/>
      <c r="M38"/>
      <c r="N38"/>
      <c r="O38"/>
      <c r="P38"/>
      <c r="Q38"/>
      <c r="T38" s="226">
        <f>IF(OR('alle Spiele'!T38="",'alle Spiele'!U38="",'alle Spiele'!$K38="x"),0,IF(AND('alle Spiele'!$H38='alle Spiele'!T38,'alle Spiele'!$J38='alle Spiele'!U38),Punktsystem!$B$5,IF(OR(AND('alle Spiele'!$H38-'alle Spiele'!$J38&lt;0,'alle Spiele'!T38-'alle Spiele'!U38&lt;0),AND('alle Spiele'!$H38-'alle Spiele'!$J38&gt;0,'alle Spiele'!T38-'alle Spiele'!U38&gt;0),AND('alle Spiele'!$H38-'alle Spiele'!$J38=0,'alle Spiele'!T38-'alle Spiele'!U38=0)),Punktsystem!$B$6,0)))</f>
        <v>0</v>
      </c>
      <c r="U38" s="222">
        <f>IF(T38=Punktsystem!$B$6,IF(AND(Punktsystem!$D$9&lt;&gt;"",'alle Spiele'!$H38-'alle Spiele'!$J38='alle Spiele'!T38-'alle Spiele'!U38,'alle Spiele'!$H38&lt;&gt;'alle Spiele'!$J38),Punktsystem!$B$9,0)+IF(AND(Punktsystem!$D$11&lt;&gt;"",OR('alle Spiele'!$H38='alle Spiele'!T38,'alle Spiele'!$J38='alle Spiele'!U38)),Punktsystem!$B$11,0)+IF(AND(Punktsystem!$D$10&lt;&gt;"",'alle Spiele'!$H38='alle Spiele'!$J38,'alle Spiele'!T38='alle Spiele'!U38,ABS('alle Spiele'!$H38-'alle Spiele'!T38)=1),Punktsystem!$B$10,0),0)</f>
        <v>0</v>
      </c>
      <c r="V38" s="223">
        <f>IF(T38=Punktsystem!$B$5,IF(AND(Punktsystem!$I$14&lt;&gt;"",'alle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W38" s="226">
        <f>IF(OR('alle Spiele'!W38="",'alle Spiele'!X38="",'alle Spiele'!$K38="x"),0,IF(AND('alle Spiele'!$H38='alle Spiele'!W38,'alle Spiele'!$J38='alle Spiele'!X38),Punktsystem!$B$5,IF(OR(AND('alle Spiele'!$H38-'alle Spiele'!$J38&lt;0,'alle Spiele'!W38-'alle Spiele'!X38&lt;0),AND('alle Spiele'!$H38-'alle Spiele'!$J38&gt;0,'alle Spiele'!W38-'alle Spiele'!X38&gt;0),AND('alle Spiele'!$H38-'alle Spiele'!$J38=0,'alle Spiele'!W38-'alle Spiele'!X38=0)),Punktsystem!$B$6,0)))</f>
        <v>0</v>
      </c>
      <c r="X38" s="222">
        <f>IF(W38=Punktsystem!$B$6,IF(AND(Punktsystem!$D$9&lt;&gt;"",'alle Spiele'!$H38-'alle Spiele'!$J38='alle Spiele'!W38-'alle Spiele'!X38,'alle Spiele'!$H38&lt;&gt;'alle Spiele'!$J38),Punktsystem!$B$9,0)+IF(AND(Punktsystem!$D$11&lt;&gt;"",OR('alle Spiele'!$H38='alle Spiele'!W38,'alle Spiele'!$J38='alle Spiele'!X38)),Punktsystem!$B$11,0)+IF(AND(Punktsystem!$D$10&lt;&gt;"",'alle Spiele'!$H38='alle Spiele'!$J38,'alle Spiele'!W38='alle Spiele'!X38,ABS('alle Spiele'!$H38-'alle Spiele'!W38)=1),Punktsystem!$B$10,0),0)</f>
        <v>0</v>
      </c>
      <c r="Y38" s="223">
        <f>IF(W38=Punktsystem!$B$5,IF(AND(Punktsystem!$I$14&lt;&gt;"",'alle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Z38" s="226">
        <f>IF(OR('alle Spiele'!Z38="",'alle Spiele'!AA38="",'alle Spiele'!$K38="x"),0,IF(AND('alle Spiele'!$H38='alle Spiele'!Z38,'alle Spiele'!$J38='alle Spiele'!AA38),Punktsystem!$B$5,IF(OR(AND('alle Spiele'!$H38-'alle Spiele'!$J38&lt;0,'alle Spiele'!Z38-'alle Spiele'!AA38&lt;0),AND('alle Spiele'!$H38-'alle Spiele'!$J38&gt;0,'alle Spiele'!Z38-'alle Spiele'!AA38&gt;0),AND('alle Spiele'!$H38-'alle Spiele'!$J38=0,'alle Spiele'!Z38-'alle Spiele'!AA38=0)),Punktsystem!$B$6,0)))</f>
        <v>0</v>
      </c>
      <c r="AA38" s="222">
        <f>IF(Z38=Punktsystem!$B$6,IF(AND(Punktsystem!$D$9&lt;&gt;"",'alle Spiele'!$H38-'alle Spiele'!$J38='alle Spiele'!Z38-'alle Spiele'!AA38,'alle Spiele'!$H38&lt;&gt;'alle Spiele'!$J38),Punktsystem!$B$9,0)+IF(AND(Punktsystem!$D$11&lt;&gt;"",OR('alle Spiele'!$H38='alle Spiele'!Z38,'alle Spiele'!$J38='alle Spiele'!AA38)),Punktsystem!$B$11,0)+IF(AND(Punktsystem!$D$10&lt;&gt;"",'alle Spiele'!$H38='alle Spiele'!$J38,'alle Spiele'!Z38='alle Spiele'!AA38,ABS('alle Spiele'!$H38-'alle Spiele'!Z38)=1),Punktsystem!$B$10,0),0)</f>
        <v>0</v>
      </c>
      <c r="AB38" s="223">
        <f>IF(Z38=Punktsystem!$B$5,IF(AND(Punktsystem!$I$14&lt;&gt;"",'alle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C38" s="226">
        <f>IF(OR('alle Spiele'!AC38="",'alle Spiele'!AD38="",'alle Spiele'!$K38="x"),0,IF(AND('alle Spiele'!$H38='alle Spiele'!AC38,'alle Spiele'!$J38='alle Spiele'!AD38),Punktsystem!$B$5,IF(OR(AND('alle Spiele'!$H38-'alle Spiele'!$J38&lt;0,'alle Spiele'!AC38-'alle Spiele'!AD38&lt;0),AND('alle Spiele'!$H38-'alle Spiele'!$J38&gt;0,'alle Spiele'!AC38-'alle Spiele'!AD38&gt;0),AND('alle Spiele'!$H38-'alle Spiele'!$J38=0,'alle Spiele'!AC38-'alle Spiele'!AD38=0)),Punktsystem!$B$6,0)))</f>
        <v>0</v>
      </c>
      <c r="AD38" s="222">
        <f>IF(AC38=Punktsystem!$B$6,IF(AND(Punktsystem!$D$9&lt;&gt;"",'alle Spiele'!$H38-'alle Spiele'!$J38='alle Spiele'!AC38-'alle Spiele'!AD38,'alle Spiele'!$H38&lt;&gt;'alle Spiele'!$J38),Punktsystem!$B$9,0)+IF(AND(Punktsystem!$D$11&lt;&gt;"",OR('alle Spiele'!$H38='alle Spiele'!AC38,'alle Spiele'!$J38='alle Spiele'!AD38)),Punktsystem!$B$11,0)+IF(AND(Punktsystem!$D$10&lt;&gt;"",'alle Spiele'!$H38='alle Spiele'!$J38,'alle Spiele'!AC38='alle Spiele'!AD38,ABS('alle Spiele'!$H38-'alle Spiele'!AC38)=1),Punktsystem!$B$10,0),0)</f>
        <v>0</v>
      </c>
      <c r="AE38" s="223">
        <f>IF(AC38=Punktsystem!$B$5,IF(AND(Punktsystem!$I$14&lt;&gt;"",'alle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F38" s="226">
        <f>IF(OR('alle Spiele'!AF38="",'alle Spiele'!AG38="",'alle Spiele'!$K38="x"),0,IF(AND('alle Spiele'!$H38='alle Spiele'!AF38,'alle Spiele'!$J38='alle Spiele'!AG38),Punktsystem!$B$5,IF(OR(AND('alle Spiele'!$H38-'alle Spiele'!$J38&lt;0,'alle Spiele'!AF38-'alle Spiele'!AG38&lt;0),AND('alle Spiele'!$H38-'alle Spiele'!$J38&gt;0,'alle Spiele'!AF38-'alle Spiele'!AG38&gt;0),AND('alle Spiele'!$H38-'alle Spiele'!$J38=0,'alle Spiele'!AF38-'alle Spiele'!AG38=0)),Punktsystem!$B$6,0)))</f>
        <v>0</v>
      </c>
      <c r="AG38" s="222">
        <f>IF(AF38=Punktsystem!$B$6,IF(AND(Punktsystem!$D$9&lt;&gt;"",'alle Spiele'!$H38-'alle Spiele'!$J38='alle Spiele'!AF38-'alle Spiele'!AG38,'alle Spiele'!$H38&lt;&gt;'alle Spiele'!$J38),Punktsystem!$B$9,0)+IF(AND(Punktsystem!$D$11&lt;&gt;"",OR('alle Spiele'!$H38='alle Spiele'!AF38,'alle Spiele'!$J38='alle Spiele'!AG38)),Punktsystem!$B$11,0)+IF(AND(Punktsystem!$D$10&lt;&gt;"",'alle Spiele'!$H38='alle Spiele'!$J38,'alle Spiele'!AF38='alle Spiele'!AG38,ABS('alle Spiele'!$H38-'alle Spiele'!AF38)=1),Punktsystem!$B$10,0),0)</f>
        <v>0</v>
      </c>
      <c r="AH38" s="223">
        <f>IF(AF38=Punktsystem!$B$5,IF(AND(Punktsystem!$I$14&lt;&gt;"",'alle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I38" s="226">
        <f>IF(OR('alle Spiele'!AI38="",'alle Spiele'!AJ38="",'alle Spiele'!$K38="x"),0,IF(AND('alle Spiele'!$H38='alle Spiele'!AI38,'alle Spiele'!$J38='alle Spiele'!AJ38),Punktsystem!$B$5,IF(OR(AND('alle Spiele'!$H38-'alle Spiele'!$J38&lt;0,'alle Spiele'!AI38-'alle Spiele'!AJ38&lt;0),AND('alle Spiele'!$H38-'alle Spiele'!$J38&gt;0,'alle Spiele'!AI38-'alle Spiele'!AJ38&gt;0),AND('alle Spiele'!$H38-'alle Spiele'!$J38=0,'alle Spiele'!AI38-'alle Spiele'!AJ38=0)),Punktsystem!$B$6,0)))</f>
        <v>0</v>
      </c>
      <c r="AJ38" s="222">
        <f>IF(AI38=Punktsystem!$B$6,IF(AND(Punktsystem!$D$9&lt;&gt;"",'alle Spiele'!$H38-'alle Spiele'!$J38='alle Spiele'!AI38-'alle Spiele'!AJ38,'alle Spiele'!$H38&lt;&gt;'alle Spiele'!$J38),Punktsystem!$B$9,0)+IF(AND(Punktsystem!$D$11&lt;&gt;"",OR('alle Spiele'!$H38='alle Spiele'!AI38,'alle Spiele'!$J38='alle Spiele'!AJ38)),Punktsystem!$B$11,0)+IF(AND(Punktsystem!$D$10&lt;&gt;"",'alle Spiele'!$H38='alle Spiele'!$J38,'alle Spiele'!AI38='alle Spiele'!AJ38,ABS('alle Spiele'!$H38-'alle Spiele'!AI38)=1),Punktsystem!$B$10,0),0)</f>
        <v>0</v>
      </c>
      <c r="AK38" s="223">
        <f>IF(AI38=Punktsystem!$B$5,IF(AND(Punktsystem!$I$14&lt;&gt;"",'alle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L38" s="226">
        <f>IF(OR('alle Spiele'!AL38="",'alle Spiele'!AM38="",'alle Spiele'!$K38="x"),0,IF(AND('alle Spiele'!$H38='alle Spiele'!AL38,'alle Spiele'!$J38='alle Spiele'!AM38),Punktsystem!$B$5,IF(OR(AND('alle Spiele'!$H38-'alle Spiele'!$J38&lt;0,'alle Spiele'!AL38-'alle Spiele'!AM38&lt;0),AND('alle Spiele'!$H38-'alle Spiele'!$J38&gt;0,'alle Spiele'!AL38-'alle Spiele'!AM38&gt;0),AND('alle Spiele'!$H38-'alle Spiele'!$J38=0,'alle Spiele'!AL38-'alle Spiele'!AM38=0)),Punktsystem!$B$6,0)))</f>
        <v>0</v>
      </c>
      <c r="AM38" s="222">
        <f>IF(AL38=Punktsystem!$B$6,IF(AND(Punktsystem!$D$9&lt;&gt;"",'alle Spiele'!$H38-'alle Spiele'!$J38='alle Spiele'!AL38-'alle Spiele'!AM38,'alle Spiele'!$H38&lt;&gt;'alle Spiele'!$J38),Punktsystem!$B$9,0)+IF(AND(Punktsystem!$D$11&lt;&gt;"",OR('alle Spiele'!$H38='alle Spiele'!AL38,'alle Spiele'!$J38='alle Spiele'!AM38)),Punktsystem!$B$11,0)+IF(AND(Punktsystem!$D$10&lt;&gt;"",'alle Spiele'!$H38='alle Spiele'!$J38,'alle Spiele'!AL38='alle Spiele'!AM38,ABS('alle Spiele'!$H38-'alle Spiele'!AL38)=1),Punktsystem!$B$10,0),0)</f>
        <v>0</v>
      </c>
      <c r="AN38" s="223">
        <f>IF(AL38=Punktsystem!$B$5,IF(AND(Punktsystem!$I$14&lt;&gt;"",'alle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O38" s="226">
        <f>IF(OR('alle Spiele'!AO38="",'alle Spiele'!AP38="",'alle Spiele'!$K38="x"),0,IF(AND('alle Spiele'!$H38='alle Spiele'!AO38,'alle Spiele'!$J38='alle Spiele'!AP38),Punktsystem!$B$5,IF(OR(AND('alle Spiele'!$H38-'alle Spiele'!$J38&lt;0,'alle Spiele'!AO38-'alle Spiele'!AP38&lt;0),AND('alle Spiele'!$H38-'alle Spiele'!$J38&gt;0,'alle Spiele'!AO38-'alle Spiele'!AP38&gt;0),AND('alle Spiele'!$H38-'alle Spiele'!$J38=0,'alle Spiele'!AO38-'alle Spiele'!AP38=0)),Punktsystem!$B$6,0)))</f>
        <v>0</v>
      </c>
      <c r="AP38" s="222">
        <f>IF(AO38=Punktsystem!$B$6,IF(AND(Punktsystem!$D$9&lt;&gt;"",'alle Spiele'!$H38-'alle Spiele'!$J38='alle Spiele'!AO38-'alle Spiele'!AP38,'alle Spiele'!$H38&lt;&gt;'alle Spiele'!$J38),Punktsystem!$B$9,0)+IF(AND(Punktsystem!$D$11&lt;&gt;"",OR('alle Spiele'!$H38='alle Spiele'!AO38,'alle Spiele'!$J38='alle Spiele'!AP38)),Punktsystem!$B$11,0)+IF(AND(Punktsystem!$D$10&lt;&gt;"",'alle Spiele'!$H38='alle Spiele'!$J38,'alle Spiele'!AO38='alle Spiele'!AP38,ABS('alle Spiele'!$H38-'alle Spiele'!AO38)=1),Punktsystem!$B$10,0),0)</f>
        <v>0</v>
      </c>
      <c r="AQ38" s="223">
        <f>IF(AO38=Punktsystem!$B$5,IF(AND(Punktsystem!$I$14&lt;&gt;"",'alle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R38" s="226">
        <f>IF(OR('alle Spiele'!AR38="",'alle Spiele'!AS38="",'alle Spiele'!$K38="x"),0,IF(AND('alle Spiele'!$H38='alle Spiele'!AR38,'alle Spiele'!$J38='alle Spiele'!AS38),Punktsystem!$B$5,IF(OR(AND('alle Spiele'!$H38-'alle Spiele'!$J38&lt;0,'alle Spiele'!AR38-'alle Spiele'!AS38&lt;0),AND('alle Spiele'!$H38-'alle Spiele'!$J38&gt;0,'alle Spiele'!AR38-'alle Spiele'!AS38&gt;0),AND('alle Spiele'!$H38-'alle Spiele'!$J38=0,'alle Spiele'!AR38-'alle Spiele'!AS38=0)),Punktsystem!$B$6,0)))</f>
        <v>0</v>
      </c>
      <c r="AS38" s="222">
        <f>IF(AR38=Punktsystem!$B$6,IF(AND(Punktsystem!$D$9&lt;&gt;"",'alle Spiele'!$H38-'alle Spiele'!$J38='alle Spiele'!AR38-'alle Spiele'!AS38,'alle Spiele'!$H38&lt;&gt;'alle Spiele'!$J38),Punktsystem!$B$9,0)+IF(AND(Punktsystem!$D$11&lt;&gt;"",OR('alle Spiele'!$H38='alle Spiele'!AR38,'alle Spiele'!$J38='alle Spiele'!AS38)),Punktsystem!$B$11,0)+IF(AND(Punktsystem!$D$10&lt;&gt;"",'alle Spiele'!$H38='alle Spiele'!$J38,'alle Spiele'!AR38='alle Spiele'!AS38,ABS('alle Spiele'!$H38-'alle Spiele'!AR38)=1),Punktsystem!$B$10,0),0)</f>
        <v>0</v>
      </c>
      <c r="AT38" s="223">
        <f>IF(AR38=Punktsystem!$B$5,IF(AND(Punktsystem!$I$14&lt;&gt;"",'alle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U38" s="226">
        <f>IF(OR('alle Spiele'!AU38="",'alle Spiele'!AV38="",'alle Spiele'!$K38="x"),0,IF(AND('alle Spiele'!$H38='alle Spiele'!AU38,'alle Spiele'!$J38='alle Spiele'!AV38),Punktsystem!$B$5,IF(OR(AND('alle Spiele'!$H38-'alle Spiele'!$J38&lt;0,'alle Spiele'!AU38-'alle Spiele'!AV38&lt;0),AND('alle Spiele'!$H38-'alle Spiele'!$J38&gt;0,'alle Spiele'!AU38-'alle Spiele'!AV38&gt;0),AND('alle Spiele'!$H38-'alle Spiele'!$J38=0,'alle Spiele'!AU38-'alle Spiele'!AV38=0)),Punktsystem!$B$6,0)))</f>
        <v>0</v>
      </c>
      <c r="AV38" s="222">
        <f>IF(AU38=Punktsystem!$B$6,IF(AND(Punktsystem!$D$9&lt;&gt;"",'alle Spiele'!$H38-'alle Spiele'!$J38='alle Spiele'!AU38-'alle Spiele'!AV38,'alle Spiele'!$H38&lt;&gt;'alle Spiele'!$J38),Punktsystem!$B$9,0)+IF(AND(Punktsystem!$D$11&lt;&gt;"",OR('alle Spiele'!$H38='alle Spiele'!AU38,'alle Spiele'!$J38='alle Spiele'!AV38)),Punktsystem!$B$11,0)+IF(AND(Punktsystem!$D$10&lt;&gt;"",'alle Spiele'!$H38='alle Spiele'!$J38,'alle Spiele'!AU38='alle Spiele'!AV38,ABS('alle Spiele'!$H38-'alle Spiele'!AU38)=1),Punktsystem!$B$10,0),0)</f>
        <v>0</v>
      </c>
      <c r="AW38" s="223">
        <f>IF(AU38=Punktsystem!$B$5,IF(AND(Punktsystem!$I$14&lt;&gt;"",'alle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X38" s="226">
        <f>IF(OR('alle Spiele'!AX38="",'alle Spiele'!AY38="",'alle Spiele'!$K38="x"),0,IF(AND('alle Spiele'!$H38='alle Spiele'!AX38,'alle Spiele'!$J38='alle Spiele'!AY38),Punktsystem!$B$5,IF(OR(AND('alle Spiele'!$H38-'alle Spiele'!$J38&lt;0,'alle Spiele'!AX38-'alle Spiele'!AY38&lt;0),AND('alle Spiele'!$H38-'alle Spiele'!$J38&gt;0,'alle Spiele'!AX38-'alle Spiele'!AY38&gt;0),AND('alle Spiele'!$H38-'alle Spiele'!$J38=0,'alle Spiele'!AX38-'alle Spiele'!AY38=0)),Punktsystem!$B$6,0)))</f>
        <v>0</v>
      </c>
      <c r="AY38" s="222">
        <f>IF(AX38=Punktsystem!$B$6,IF(AND(Punktsystem!$D$9&lt;&gt;"",'alle Spiele'!$H38-'alle Spiele'!$J38='alle Spiele'!AX38-'alle Spiele'!AY38,'alle Spiele'!$H38&lt;&gt;'alle Spiele'!$J38),Punktsystem!$B$9,0)+IF(AND(Punktsystem!$D$11&lt;&gt;"",OR('alle Spiele'!$H38='alle Spiele'!AX38,'alle Spiele'!$J38='alle Spiele'!AY38)),Punktsystem!$B$11,0)+IF(AND(Punktsystem!$D$10&lt;&gt;"",'alle Spiele'!$H38='alle Spiele'!$J38,'alle Spiele'!AX38='alle Spiele'!AY38,ABS('alle Spiele'!$H38-'alle Spiele'!AX38)=1),Punktsystem!$B$10,0),0)</f>
        <v>0</v>
      </c>
      <c r="AZ38" s="223">
        <f>IF(AX38=Punktsystem!$B$5,IF(AND(Punktsystem!$I$14&lt;&gt;"",'alle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A38" s="226">
        <f>IF(OR('alle Spiele'!BA38="",'alle Spiele'!BB38="",'alle Spiele'!$K38="x"),0,IF(AND('alle Spiele'!$H38='alle Spiele'!BA38,'alle Spiele'!$J38='alle Spiele'!BB38),Punktsystem!$B$5,IF(OR(AND('alle Spiele'!$H38-'alle Spiele'!$J38&lt;0,'alle Spiele'!BA38-'alle Spiele'!BB38&lt;0),AND('alle Spiele'!$H38-'alle Spiele'!$J38&gt;0,'alle Spiele'!BA38-'alle Spiele'!BB38&gt;0),AND('alle Spiele'!$H38-'alle Spiele'!$J38=0,'alle Spiele'!BA38-'alle Spiele'!BB38=0)),Punktsystem!$B$6,0)))</f>
        <v>0</v>
      </c>
      <c r="BB38" s="222">
        <f>IF(BA38=Punktsystem!$B$6,IF(AND(Punktsystem!$D$9&lt;&gt;"",'alle Spiele'!$H38-'alle Spiele'!$J38='alle Spiele'!BA38-'alle Spiele'!BB38,'alle Spiele'!$H38&lt;&gt;'alle Spiele'!$J38),Punktsystem!$B$9,0)+IF(AND(Punktsystem!$D$11&lt;&gt;"",OR('alle Spiele'!$H38='alle Spiele'!BA38,'alle Spiele'!$J38='alle Spiele'!BB38)),Punktsystem!$B$11,0)+IF(AND(Punktsystem!$D$10&lt;&gt;"",'alle Spiele'!$H38='alle Spiele'!$J38,'alle Spiele'!BA38='alle Spiele'!BB38,ABS('alle Spiele'!$H38-'alle Spiele'!BA38)=1),Punktsystem!$B$10,0),0)</f>
        <v>0</v>
      </c>
      <c r="BC38" s="223">
        <f>IF(BA38=Punktsystem!$B$5,IF(AND(Punktsystem!$I$14&lt;&gt;"",'alle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D38" s="226">
        <f>IF(OR('alle Spiele'!BD38="",'alle Spiele'!BE38="",'alle Spiele'!$K38="x"),0,IF(AND('alle Spiele'!$H38='alle Spiele'!BD38,'alle Spiele'!$J38='alle Spiele'!BE38),Punktsystem!$B$5,IF(OR(AND('alle Spiele'!$H38-'alle Spiele'!$J38&lt;0,'alle Spiele'!BD38-'alle Spiele'!BE38&lt;0),AND('alle Spiele'!$H38-'alle Spiele'!$J38&gt;0,'alle Spiele'!BD38-'alle Spiele'!BE38&gt;0),AND('alle Spiele'!$H38-'alle Spiele'!$J38=0,'alle Spiele'!BD38-'alle Spiele'!BE38=0)),Punktsystem!$B$6,0)))</f>
        <v>0</v>
      </c>
      <c r="BE38" s="222">
        <f>IF(BD38=Punktsystem!$B$6,IF(AND(Punktsystem!$D$9&lt;&gt;"",'alle Spiele'!$H38-'alle Spiele'!$J38='alle Spiele'!BD38-'alle Spiele'!BE38,'alle Spiele'!$H38&lt;&gt;'alle Spiele'!$J38),Punktsystem!$B$9,0)+IF(AND(Punktsystem!$D$11&lt;&gt;"",OR('alle Spiele'!$H38='alle Spiele'!BD38,'alle Spiele'!$J38='alle Spiele'!BE38)),Punktsystem!$B$11,0)+IF(AND(Punktsystem!$D$10&lt;&gt;"",'alle Spiele'!$H38='alle Spiele'!$J38,'alle Spiele'!BD38='alle Spiele'!BE38,ABS('alle Spiele'!$H38-'alle Spiele'!BD38)=1),Punktsystem!$B$10,0),0)</f>
        <v>0</v>
      </c>
      <c r="BF38" s="223">
        <f>IF(BD38=Punktsystem!$B$5,IF(AND(Punktsystem!$I$14&lt;&gt;"",'alle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G38" s="226">
        <f>IF(OR('alle Spiele'!BG38="",'alle Spiele'!BH38="",'alle Spiele'!$K38="x"),0,IF(AND('alle Spiele'!$H38='alle Spiele'!BG38,'alle Spiele'!$J38='alle Spiele'!BH38),Punktsystem!$B$5,IF(OR(AND('alle Spiele'!$H38-'alle Spiele'!$J38&lt;0,'alle Spiele'!BG38-'alle Spiele'!BH38&lt;0),AND('alle Spiele'!$H38-'alle Spiele'!$J38&gt;0,'alle Spiele'!BG38-'alle Spiele'!BH38&gt;0),AND('alle Spiele'!$H38-'alle Spiele'!$J38=0,'alle Spiele'!BG38-'alle Spiele'!BH38=0)),Punktsystem!$B$6,0)))</f>
        <v>0</v>
      </c>
      <c r="BH38" s="222">
        <f>IF(BG38=Punktsystem!$B$6,IF(AND(Punktsystem!$D$9&lt;&gt;"",'alle Spiele'!$H38-'alle Spiele'!$J38='alle Spiele'!BG38-'alle Spiele'!BH38,'alle Spiele'!$H38&lt;&gt;'alle Spiele'!$J38),Punktsystem!$B$9,0)+IF(AND(Punktsystem!$D$11&lt;&gt;"",OR('alle Spiele'!$H38='alle Spiele'!BG38,'alle Spiele'!$J38='alle Spiele'!BH38)),Punktsystem!$B$11,0)+IF(AND(Punktsystem!$D$10&lt;&gt;"",'alle Spiele'!$H38='alle Spiele'!$J38,'alle Spiele'!BG38='alle Spiele'!BH38,ABS('alle Spiele'!$H38-'alle Spiele'!BG38)=1),Punktsystem!$B$10,0),0)</f>
        <v>0</v>
      </c>
      <c r="BI38" s="223">
        <f>IF(BG38=Punktsystem!$B$5,IF(AND(Punktsystem!$I$14&lt;&gt;"",'alle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J38" s="226">
        <f>IF(OR('alle Spiele'!BJ38="",'alle Spiele'!BK38="",'alle Spiele'!$K38="x"),0,IF(AND('alle Spiele'!$H38='alle Spiele'!BJ38,'alle Spiele'!$J38='alle Spiele'!BK38),Punktsystem!$B$5,IF(OR(AND('alle Spiele'!$H38-'alle Spiele'!$J38&lt;0,'alle Spiele'!BJ38-'alle Spiele'!BK38&lt;0),AND('alle Spiele'!$H38-'alle Spiele'!$J38&gt;0,'alle Spiele'!BJ38-'alle Spiele'!BK38&gt;0),AND('alle Spiele'!$H38-'alle Spiele'!$J38=0,'alle Spiele'!BJ38-'alle Spiele'!BK38=0)),Punktsystem!$B$6,0)))</f>
        <v>0</v>
      </c>
      <c r="BK38" s="222">
        <f>IF(BJ38=Punktsystem!$B$6,IF(AND(Punktsystem!$D$9&lt;&gt;"",'alle Spiele'!$H38-'alle Spiele'!$J38='alle Spiele'!BJ38-'alle Spiele'!BK38,'alle Spiele'!$H38&lt;&gt;'alle Spiele'!$J38),Punktsystem!$B$9,0)+IF(AND(Punktsystem!$D$11&lt;&gt;"",OR('alle Spiele'!$H38='alle Spiele'!BJ38,'alle Spiele'!$J38='alle Spiele'!BK38)),Punktsystem!$B$11,0)+IF(AND(Punktsystem!$D$10&lt;&gt;"",'alle Spiele'!$H38='alle Spiele'!$J38,'alle Spiele'!BJ38='alle Spiele'!BK38,ABS('alle Spiele'!$H38-'alle Spiele'!BJ38)=1),Punktsystem!$B$10,0),0)</f>
        <v>0</v>
      </c>
      <c r="BL38" s="223">
        <f>IF(BJ38=Punktsystem!$B$5,IF(AND(Punktsystem!$I$14&lt;&gt;"",'alle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M38" s="226">
        <f>IF(OR('alle Spiele'!BM38="",'alle Spiele'!BN38="",'alle Spiele'!$K38="x"),0,IF(AND('alle Spiele'!$H38='alle Spiele'!BM38,'alle Spiele'!$J38='alle Spiele'!BN38),Punktsystem!$B$5,IF(OR(AND('alle Spiele'!$H38-'alle Spiele'!$J38&lt;0,'alle Spiele'!BM38-'alle Spiele'!BN38&lt;0),AND('alle Spiele'!$H38-'alle Spiele'!$J38&gt;0,'alle Spiele'!BM38-'alle Spiele'!BN38&gt;0),AND('alle Spiele'!$H38-'alle Spiele'!$J38=0,'alle Spiele'!BM38-'alle Spiele'!BN38=0)),Punktsystem!$B$6,0)))</f>
        <v>0</v>
      </c>
      <c r="BN38" s="222">
        <f>IF(BM38=Punktsystem!$B$6,IF(AND(Punktsystem!$D$9&lt;&gt;"",'alle Spiele'!$H38-'alle Spiele'!$J38='alle Spiele'!BM38-'alle Spiele'!BN38,'alle Spiele'!$H38&lt;&gt;'alle Spiele'!$J38),Punktsystem!$B$9,0)+IF(AND(Punktsystem!$D$11&lt;&gt;"",OR('alle Spiele'!$H38='alle Spiele'!BM38,'alle Spiele'!$J38='alle Spiele'!BN38)),Punktsystem!$B$11,0)+IF(AND(Punktsystem!$D$10&lt;&gt;"",'alle Spiele'!$H38='alle Spiele'!$J38,'alle Spiele'!BM38='alle Spiele'!BN38,ABS('alle Spiele'!$H38-'alle Spiele'!BM38)=1),Punktsystem!$B$10,0),0)</f>
        <v>0</v>
      </c>
      <c r="BO38" s="223">
        <f>IF(BM38=Punktsystem!$B$5,IF(AND(Punktsystem!$I$14&lt;&gt;"",'alle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P38" s="226">
        <f>IF(OR('alle Spiele'!BP38="",'alle Spiele'!BQ38="",'alle Spiele'!$K38="x"),0,IF(AND('alle Spiele'!$H38='alle Spiele'!BP38,'alle Spiele'!$J38='alle Spiele'!BQ38),Punktsystem!$B$5,IF(OR(AND('alle Spiele'!$H38-'alle Spiele'!$J38&lt;0,'alle Spiele'!BP38-'alle Spiele'!BQ38&lt;0),AND('alle Spiele'!$H38-'alle Spiele'!$J38&gt;0,'alle Spiele'!BP38-'alle Spiele'!BQ38&gt;0),AND('alle Spiele'!$H38-'alle Spiele'!$J38=0,'alle Spiele'!BP38-'alle Spiele'!BQ38=0)),Punktsystem!$B$6,0)))</f>
        <v>0</v>
      </c>
      <c r="BQ38" s="222">
        <f>IF(BP38=Punktsystem!$B$6,IF(AND(Punktsystem!$D$9&lt;&gt;"",'alle Spiele'!$H38-'alle Spiele'!$J38='alle Spiele'!BP38-'alle Spiele'!BQ38,'alle Spiele'!$H38&lt;&gt;'alle Spiele'!$J38),Punktsystem!$B$9,0)+IF(AND(Punktsystem!$D$11&lt;&gt;"",OR('alle Spiele'!$H38='alle Spiele'!BP38,'alle Spiele'!$J38='alle Spiele'!BQ38)),Punktsystem!$B$11,0)+IF(AND(Punktsystem!$D$10&lt;&gt;"",'alle Spiele'!$H38='alle Spiele'!$J38,'alle Spiele'!BP38='alle Spiele'!BQ38,ABS('alle Spiele'!$H38-'alle Spiele'!BP38)=1),Punktsystem!$B$10,0),0)</f>
        <v>0</v>
      </c>
      <c r="BR38" s="223">
        <f>IF(BP38=Punktsystem!$B$5,IF(AND(Punktsystem!$I$14&lt;&gt;"",'alle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S38" s="226">
        <f>IF(OR('alle Spiele'!BS38="",'alle Spiele'!BT38="",'alle Spiele'!$K38="x"),0,IF(AND('alle Spiele'!$H38='alle Spiele'!BS38,'alle Spiele'!$J38='alle Spiele'!BT38),Punktsystem!$B$5,IF(OR(AND('alle Spiele'!$H38-'alle Spiele'!$J38&lt;0,'alle Spiele'!BS38-'alle Spiele'!BT38&lt;0),AND('alle Spiele'!$H38-'alle Spiele'!$J38&gt;0,'alle Spiele'!BS38-'alle Spiele'!BT38&gt;0),AND('alle Spiele'!$H38-'alle Spiele'!$J38=0,'alle Spiele'!BS38-'alle Spiele'!BT38=0)),Punktsystem!$B$6,0)))</f>
        <v>0</v>
      </c>
      <c r="BT38" s="222">
        <f>IF(BS38=Punktsystem!$B$6,IF(AND(Punktsystem!$D$9&lt;&gt;"",'alle Spiele'!$H38-'alle Spiele'!$J38='alle Spiele'!BS38-'alle Spiele'!BT38,'alle Spiele'!$H38&lt;&gt;'alle Spiele'!$J38),Punktsystem!$B$9,0)+IF(AND(Punktsystem!$D$11&lt;&gt;"",OR('alle Spiele'!$H38='alle Spiele'!BS38,'alle Spiele'!$J38='alle Spiele'!BT38)),Punktsystem!$B$11,0)+IF(AND(Punktsystem!$D$10&lt;&gt;"",'alle Spiele'!$H38='alle Spiele'!$J38,'alle Spiele'!BS38='alle Spiele'!BT38,ABS('alle Spiele'!$H38-'alle Spiele'!BS38)=1),Punktsystem!$B$10,0),0)</f>
        <v>0</v>
      </c>
      <c r="BU38" s="223">
        <f>IF(BS38=Punktsystem!$B$5,IF(AND(Punktsystem!$I$14&lt;&gt;"",'alle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V38" s="226">
        <f>IF(OR('alle Spiele'!BV38="",'alle Spiele'!BW38="",'alle Spiele'!$K38="x"),0,IF(AND('alle Spiele'!$H38='alle Spiele'!BV38,'alle Spiele'!$J38='alle Spiele'!BW38),Punktsystem!$B$5,IF(OR(AND('alle Spiele'!$H38-'alle Spiele'!$J38&lt;0,'alle Spiele'!BV38-'alle Spiele'!BW38&lt;0),AND('alle Spiele'!$H38-'alle Spiele'!$J38&gt;0,'alle Spiele'!BV38-'alle Spiele'!BW38&gt;0),AND('alle Spiele'!$H38-'alle Spiele'!$J38=0,'alle Spiele'!BV38-'alle Spiele'!BW38=0)),Punktsystem!$B$6,0)))</f>
        <v>0</v>
      </c>
      <c r="BW38" s="222">
        <f>IF(BV38=Punktsystem!$B$6,IF(AND(Punktsystem!$D$9&lt;&gt;"",'alle Spiele'!$H38-'alle Spiele'!$J38='alle Spiele'!BV38-'alle Spiele'!BW38,'alle Spiele'!$H38&lt;&gt;'alle Spiele'!$J38),Punktsystem!$B$9,0)+IF(AND(Punktsystem!$D$11&lt;&gt;"",OR('alle Spiele'!$H38='alle Spiele'!BV38,'alle Spiele'!$J38='alle Spiele'!BW38)),Punktsystem!$B$11,0)+IF(AND(Punktsystem!$D$10&lt;&gt;"",'alle Spiele'!$H38='alle Spiele'!$J38,'alle Spiele'!BV38='alle Spiele'!BW38,ABS('alle Spiele'!$H38-'alle Spiele'!BV38)=1),Punktsystem!$B$10,0),0)</f>
        <v>0</v>
      </c>
      <c r="BX38" s="223">
        <f>IF(BV38=Punktsystem!$B$5,IF(AND(Punktsystem!$I$14&lt;&gt;"",'alle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Y38" s="226">
        <f>IF(OR('alle Spiele'!BY38="",'alle Spiele'!BZ38="",'alle Spiele'!$K38="x"),0,IF(AND('alle Spiele'!$H38='alle Spiele'!BY38,'alle Spiele'!$J38='alle Spiele'!BZ38),Punktsystem!$B$5,IF(OR(AND('alle Spiele'!$H38-'alle Spiele'!$J38&lt;0,'alle Spiele'!BY38-'alle Spiele'!BZ38&lt;0),AND('alle Spiele'!$H38-'alle Spiele'!$J38&gt;0,'alle Spiele'!BY38-'alle Spiele'!BZ38&gt;0),AND('alle Spiele'!$H38-'alle Spiele'!$J38=0,'alle Spiele'!BY38-'alle Spiele'!BZ38=0)),Punktsystem!$B$6,0)))</f>
        <v>0</v>
      </c>
      <c r="BZ38" s="222">
        <f>IF(BY38=Punktsystem!$B$6,IF(AND(Punktsystem!$D$9&lt;&gt;"",'alle Spiele'!$H38-'alle Spiele'!$J38='alle Spiele'!BY38-'alle Spiele'!BZ38,'alle Spiele'!$H38&lt;&gt;'alle Spiele'!$J38),Punktsystem!$B$9,0)+IF(AND(Punktsystem!$D$11&lt;&gt;"",OR('alle Spiele'!$H38='alle Spiele'!BY38,'alle Spiele'!$J38='alle Spiele'!BZ38)),Punktsystem!$B$11,0)+IF(AND(Punktsystem!$D$10&lt;&gt;"",'alle Spiele'!$H38='alle Spiele'!$J38,'alle Spiele'!BY38='alle Spiele'!BZ38,ABS('alle Spiele'!$H38-'alle Spiele'!BY38)=1),Punktsystem!$B$10,0),0)</f>
        <v>0</v>
      </c>
      <c r="CA38" s="223">
        <f>IF(BY38=Punktsystem!$B$5,IF(AND(Punktsystem!$I$14&lt;&gt;"",'alle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B38" s="226">
        <f>IF(OR('alle Spiele'!CB38="",'alle Spiele'!CC38="",'alle Spiele'!$K38="x"),0,IF(AND('alle Spiele'!$H38='alle Spiele'!CB38,'alle Spiele'!$J38='alle Spiele'!CC38),Punktsystem!$B$5,IF(OR(AND('alle Spiele'!$H38-'alle Spiele'!$J38&lt;0,'alle Spiele'!CB38-'alle Spiele'!CC38&lt;0),AND('alle Spiele'!$H38-'alle Spiele'!$J38&gt;0,'alle Spiele'!CB38-'alle Spiele'!CC38&gt;0),AND('alle Spiele'!$H38-'alle Spiele'!$J38=0,'alle Spiele'!CB38-'alle Spiele'!CC38=0)),Punktsystem!$B$6,0)))</f>
        <v>0</v>
      </c>
      <c r="CC38" s="222">
        <f>IF(CB38=Punktsystem!$B$6,IF(AND(Punktsystem!$D$9&lt;&gt;"",'alle Spiele'!$H38-'alle Spiele'!$J38='alle Spiele'!CB38-'alle Spiele'!CC38,'alle Spiele'!$H38&lt;&gt;'alle Spiele'!$J38),Punktsystem!$B$9,0)+IF(AND(Punktsystem!$D$11&lt;&gt;"",OR('alle Spiele'!$H38='alle Spiele'!CB38,'alle Spiele'!$J38='alle Spiele'!CC38)),Punktsystem!$B$11,0)+IF(AND(Punktsystem!$D$10&lt;&gt;"",'alle Spiele'!$H38='alle Spiele'!$J38,'alle Spiele'!CB38='alle Spiele'!CC38,ABS('alle Spiele'!$H38-'alle Spiele'!CB38)=1),Punktsystem!$B$10,0),0)</f>
        <v>0</v>
      </c>
      <c r="CD38" s="223">
        <f>IF(CB38=Punktsystem!$B$5,IF(AND(Punktsystem!$I$14&lt;&gt;"",'alle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E38" s="226">
        <f>IF(OR('alle Spiele'!CE38="",'alle Spiele'!CF38="",'alle Spiele'!$K38="x"),0,IF(AND('alle Spiele'!$H38='alle Spiele'!CE38,'alle Spiele'!$J38='alle Spiele'!CF38),Punktsystem!$B$5,IF(OR(AND('alle Spiele'!$H38-'alle Spiele'!$J38&lt;0,'alle Spiele'!CE38-'alle Spiele'!CF38&lt;0),AND('alle Spiele'!$H38-'alle Spiele'!$J38&gt;0,'alle Spiele'!CE38-'alle Spiele'!CF38&gt;0),AND('alle Spiele'!$H38-'alle Spiele'!$J38=0,'alle Spiele'!CE38-'alle Spiele'!CF38=0)),Punktsystem!$B$6,0)))</f>
        <v>0</v>
      </c>
      <c r="CF38" s="222">
        <f>IF(CE38=Punktsystem!$B$6,IF(AND(Punktsystem!$D$9&lt;&gt;"",'alle Spiele'!$H38-'alle Spiele'!$J38='alle Spiele'!CE38-'alle Spiele'!CF38,'alle Spiele'!$H38&lt;&gt;'alle Spiele'!$J38),Punktsystem!$B$9,0)+IF(AND(Punktsystem!$D$11&lt;&gt;"",OR('alle Spiele'!$H38='alle Spiele'!CE38,'alle Spiele'!$J38='alle Spiele'!CF38)),Punktsystem!$B$11,0)+IF(AND(Punktsystem!$D$10&lt;&gt;"",'alle Spiele'!$H38='alle Spiele'!$J38,'alle Spiele'!CE38='alle Spiele'!CF38,ABS('alle Spiele'!$H38-'alle Spiele'!CE38)=1),Punktsystem!$B$10,0),0)</f>
        <v>0</v>
      </c>
      <c r="CG38" s="223">
        <f>IF(CE38=Punktsystem!$B$5,IF(AND(Punktsystem!$I$14&lt;&gt;"",'alle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H38" s="226">
        <f>IF(OR('alle Spiele'!CH38="",'alle Spiele'!CI38="",'alle Spiele'!$K38="x"),0,IF(AND('alle Spiele'!$H38='alle Spiele'!CH38,'alle Spiele'!$J38='alle Spiele'!CI38),Punktsystem!$B$5,IF(OR(AND('alle Spiele'!$H38-'alle Spiele'!$J38&lt;0,'alle Spiele'!CH38-'alle Spiele'!CI38&lt;0),AND('alle Spiele'!$H38-'alle Spiele'!$J38&gt;0,'alle Spiele'!CH38-'alle Spiele'!CI38&gt;0),AND('alle Spiele'!$H38-'alle Spiele'!$J38=0,'alle Spiele'!CH38-'alle Spiele'!CI38=0)),Punktsystem!$B$6,0)))</f>
        <v>0</v>
      </c>
      <c r="CI38" s="222">
        <f>IF(CH38=Punktsystem!$B$6,IF(AND(Punktsystem!$D$9&lt;&gt;"",'alle Spiele'!$H38-'alle Spiele'!$J38='alle Spiele'!CH38-'alle Spiele'!CI38,'alle Spiele'!$H38&lt;&gt;'alle Spiele'!$J38),Punktsystem!$B$9,0)+IF(AND(Punktsystem!$D$11&lt;&gt;"",OR('alle Spiele'!$H38='alle Spiele'!CH38,'alle Spiele'!$J38='alle Spiele'!CI38)),Punktsystem!$B$11,0)+IF(AND(Punktsystem!$D$10&lt;&gt;"",'alle Spiele'!$H38='alle Spiele'!$J38,'alle Spiele'!CH38='alle Spiele'!CI38,ABS('alle Spiele'!$H38-'alle Spiele'!CH38)=1),Punktsystem!$B$10,0),0)</f>
        <v>0</v>
      </c>
      <c r="CJ38" s="223">
        <f>IF(CH38=Punktsystem!$B$5,IF(AND(Punktsystem!$I$14&lt;&gt;"",'alle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K38" s="226">
        <f>IF(OR('alle Spiele'!CK38="",'alle Spiele'!CL38="",'alle Spiele'!$K38="x"),0,IF(AND('alle Spiele'!$H38='alle Spiele'!CK38,'alle Spiele'!$J38='alle Spiele'!CL38),Punktsystem!$B$5,IF(OR(AND('alle Spiele'!$H38-'alle Spiele'!$J38&lt;0,'alle Spiele'!CK38-'alle Spiele'!CL38&lt;0),AND('alle Spiele'!$H38-'alle Spiele'!$J38&gt;0,'alle Spiele'!CK38-'alle Spiele'!CL38&gt;0),AND('alle Spiele'!$H38-'alle Spiele'!$J38=0,'alle Spiele'!CK38-'alle Spiele'!CL38=0)),Punktsystem!$B$6,0)))</f>
        <v>0</v>
      </c>
      <c r="CL38" s="222">
        <f>IF(CK38=Punktsystem!$B$6,IF(AND(Punktsystem!$D$9&lt;&gt;"",'alle Spiele'!$H38-'alle Spiele'!$J38='alle Spiele'!CK38-'alle Spiele'!CL38,'alle Spiele'!$H38&lt;&gt;'alle Spiele'!$J38),Punktsystem!$B$9,0)+IF(AND(Punktsystem!$D$11&lt;&gt;"",OR('alle Spiele'!$H38='alle Spiele'!CK38,'alle Spiele'!$J38='alle Spiele'!CL38)),Punktsystem!$B$11,0)+IF(AND(Punktsystem!$D$10&lt;&gt;"",'alle Spiele'!$H38='alle Spiele'!$J38,'alle Spiele'!CK38='alle Spiele'!CL38,ABS('alle Spiele'!$H38-'alle Spiele'!CK38)=1),Punktsystem!$B$10,0),0)</f>
        <v>0</v>
      </c>
      <c r="CM38" s="223">
        <f>IF(CK38=Punktsystem!$B$5,IF(AND(Punktsystem!$I$14&lt;&gt;"",'alle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N38" s="226">
        <f>IF(OR('alle Spiele'!CN38="",'alle Spiele'!CO38="",'alle Spiele'!$K38="x"),0,IF(AND('alle Spiele'!$H38='alle Spiele'!CN38,'alle Spiele'!$J38='alle Spiele'!CO38),Punktsystem!$B$5,IF(OR(AND('alle Spiele'!$H38-'alle Spiele'!$J38&lt;0,'alle Spiele'!CN38-'alle Spiele'!CO38&lt;0),AND('alle Spiele'!$H38-'alle Spiele'!$J38&gt;0,'alle Spiele'!CN38-'alle Spiele'!CO38&gt;0),AND('alle Spiele'!$H38-'alle Spiele'!$J38=0,'alle Spiele'!CN38-'alle Spiele'!CO38=0)),Punktsystem!$B$6,0)))</f>
        <v>0</v>
      </c>
      <c r="CO38" s="222">
        <f>IF(CN38=Punktsystem!$B$6,IF(AND(Punktsystem!$D$9&lt;&gt;"",'alle Spiele'!$H38-'alle Spiele'!$J38='alle Spiele'!CN38-'alle Spiele'!CO38,'alle Spiele'!$H38&lt;&gt;'alle Spiele'!$J38),Punktsystem!$B$9,0)+IF(AND(Punktsystem!$D$11&lt;&gt;"",OR('alle Spiele'!$H38='alle Spiele'!CN38,'alle Spiele'!$J38='alle Spiele'!CO38)),Punktsystem!$B$11,0)+IF(AND(Punktsystem!$D$10&lt;&gt;"",'alle Spiele'!$H38='alle Spiele'!$J38,'alle Spiele'!CN38='alle Spiele'!CO38,ABS('alle Spiele'!$H38-'alle Spiele'!CN38)=1),Punktsystem!$B$10,0),0)</f>
        <v>0</v>
      </c>
      <c r="CP38" s="223">
        <f>IF(CN38=Punktsystem!$B$5,IF(AND(Punktsystem!$I$14&lt;&gt;"",'alle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Q38" s="226">
        <f>IF(OR('alle Spiele'!CQ38="",'alle Spiele'!CR38="",'alle Spiele'!$K38="x"),0,IF(AND('alle Spiele'!$H38='alle Spiele'!CQ38,'alle Spiele'!$J38='alle Spiele'!CR38),Punktsystem!$B$5,IF(OR(AND('alle Spiele'!$H38-'alle Spiele'!$J38&lt;0,'alle Spiele'!CQ38-'alle Spiele'!CR38&lt;0),AND('alle Spiele'!$H38-'alle Spiele'!$J38&gt;0,'alle Spiele'!CQ38-'alle Spiele'!CR38&gt;0),AND('alle Spiele'!$H38-'alle Spiele'!$J38=0,'alle Spiele'!CQ38-'alle Spiele'!CR38=0)),Punktsystem!$B$6,0)))</f>
        <v>0</v>
      </c>
      <c r="CR38" s="222">
        <f>IF(CQ38=Punktsystem!$B$6,IF(AND(Punktsystem!$D$9&lt;&gt;"",'alle Spiele'!$H38-'alle Spiele'!$J38='alle Spiele'!CQ38-'alle Spiele'!CR38,'alle Spiele'!$H38&lt;&gt;'alle Spiele'!$J38),Punktsystem!$B$9,0)+IF(AND(Punktsystem!$D$11&lt;&gt;"",OR('alle Spiele'!$H38='alle Spiele'!CQ38,'alle Spiele'!$J38='alle Spiele'!CR38)),Punktsystem!$B$11,0)+IF(AND(Punktsystem!$D$10&lt;&gt;"",'alle Spiele'!$H38='alle Spiele'!$J38,'alle Spiele'!CQ38='alle Spiele'!CR38,ABS('alle Spiele'!$H38-'alle Spiele'!CQ38)=1),Punktsystem!$B$10,0),0)</f>
        <v>0</v>
      </c>
      <c r="CS38" s="223">
        <f>IF(CQ38=Punktsystem!$B$5,IF(AND(Punktsystem!$I$14&lt;&gt;"",'alle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T38" s="226">
        <f>IF(OR('alle Spiele'!CT38="",'alle Spiele'!CU38="",'alle Spiele'!$K38="x"),0,IF(AND('alle Spiele'!$H38='alle Spiele'!CT38,'alle Spiele'!$J38='alle Spiele'!CU38),Punktsystem!$B$5,IF(OR(AND('alle Spiele'!$H38-'alle Spiele'!$J38&lt;0,'alle Spiele'!CT38-'alle Spiele'!CU38&lt;0),AND('alle Spiele'!$H38-'alle Spiele'!$J38&gt;0,'alle Spiele'!CT38-'alle Spiele'!CU38&gt;0),AND('alle Spiele'!$H38-'alle Spiele'!$J38=0,'alle Spiele'!CT38-'alle Spiele'!CU38=0)),Punktsystem!$B$6,0)))</f>
        <v>0</v>
      </c>
      <c r="CU38" s="222">
        <f>IF(CT38=Punktsystem!$B$6,IF(AND(Punktsystem!$D$9&lt;&gt;"",'alle Spiele'!$H38-'alle Spiele'!$J38='alle Spiele'!CT38-'alle Spiele'!CU38,'alle Spiele'!$H38&lt;&gt;'alle Spiele'!$J38),Punktsystem!$B$9,0)+IF(AND(Punktsystem!$D$11&lt;&gt;"",OR('alle Spiele'!$H38='alle Spiele'!CT38,'alle Spiele'!$J38='alle Spiele'!CU38)),Punktsystem!$B$11,0)+IF(AND(Punktsystem!$D$10&lt;&gt;"",'alle Spiele'!$H38='alle Spiele'!$J38,'alle Spiele'!CT38='alle Spiele'!CU38,ABS('alle Spiele'!$H38-'alle Spiele'!CT38)=1),Punktsystem!$B$10,0),0)</f>
        <v>0</v>
      </c>
      <c r="CV38" s="223">
        <f>IF(CT38=Punktsystem!$B$5,IF(AND(Punktsystem!$I$14&lt;&gt;"",'alle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W38" s="226">
        <f>IF(OR('alle Spiele'!CW38="",'alle Spiele'!CX38="",'alle Spiele'!$K38="x"),0,IF(AND('alle Spiele'!$H38='alle Spiele'!CW38,'alle Spiele'!$J38='alle Spiele'!CX38),Punktsystem!$B$5,IF(OR(AND('alle Spiele'!$H38-'alle Spiele'!$J38&lt;0,'alle Spiele'!CW38-'alle Spiele'!CX38&lt;0),AND('alle Spiele'!$H38-'alle Spiele'!$J38&gt;0,'alle Spiele'!CW38-'alle Spiele'!CX38&gt;0),AND('alle Spiele'!$H38-'alle Spiele'!$J38=0,'alle Spiele'!CW38-'alle Spiele'!CX38=0)),Punktsystem!$B$6,0)))</f>
        <v>0</v>
      </c>
      <c r="CX38" s="222">
        <f>IF(CW38=Punktsystem!$B$6,IF(AND(Punktsystem!$D$9&lt;&gt;"",'alle Spiele'!$H38-'alle Spiele'!$J38='alle Spiele'!CW38-'alle Spiele'!CX38,'alle Spiele'!$H38&lt;&gt;'alle Spiele'!$J38),Punktsystem!$B$9,0)+IF(AND(Punktsystem!$D$11&lt;&gt;"",OR('alle Spiele'!$H38='alle Spiele'!CW38,'alle Spiele'!$J38='alle Spiele'!CX38)),Punktsystem!$B$11,0)+IF(AND(Punktsystem!$D$10&lt;&gt;"",'alle Spiele'!$H38='alle Spiele'!$J38,'alle Spiele'!CW38='alle Spiele'!CX38,ABS('alle Spiele'!$H38-'alle Spiele'!CW38)=1),Punktsystem!$B$10,0),0)</f>
        <v>0</v>
      </c>
      <c r="CY38" s="223">
        <f>IF(CW38=Punktsystem!$B$5,IF(AND(Punktsystem!$I$14&lt;&gt;"",'alle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Z38" s="226">
        <f>IF(OR('alle Spiele'!CZ38="",'alle Spiele'!DA38="",'alle Spiele'!$K38="x"),0,IF(AND('alle Spiele'!$H38='alle Spiele'!CZ38,'alle Spiele'!$J38='alle Spiele'!DA38),Punktsystem!$B$5,IF(OR(AND('alle Spiele'!$H38-'alle Spiele'!$J38&lt;0,'alle Spiele'!CZ38-'alle Spiele'!DA38&lt;0),AND('alle Spiele'!$H38-'alle Spiele'!$J38&gt;0,'alle Spiele'!CZ38-'alle Spiele'!DA38&gt;0),AND('alle Spiele'!$H38-'alle Spiele'!$J38=0,'alle Spiele'!CZ38-'alle Spiele'!DA38=0)),Punktsystem!$B$6,0)))</f>
        <v>0</v>
      </c>
      <c r="DA38" s="222">
        <f>IF(CZ38=Punktsystem!$B$6,IF(AND(Punktsystem!$D$9&lt;&gt;"",'alle Spiele'!$H38-'alle Spiele'!$J38='alle Spiele'!CZ38-'alle Spiele'!DA38,'alle Spiele'!$H38&lt;&gt;'alle Spiele'!$J38),Punktsystem!$B$9,0)+IF(AND(Punktsystem!$D$11&lt;&gt;"",OR('alle Spiele'!$H38='alle Spiele'!CZ38,'alle Spiele'!$J38='alle Spiele'!DA38)),Punktsystem!$B$11,0)+IF(AND(Punktsystem!$D$10&lt;&gt;"",'alle Spiele'!$H38='alle Spiele'!$J38,'alle Spiele'!CZ38='alle Spiele'!DA38,ABS('alle Spiele'!$H38-'alle Spiele'!CZ38)=1),Punktsystem!$B$10,0),0)</f>
        <v>0</v>
      </c>
      <c r="DB38" s="223">
        <f>IF(CZ38=Punktsystem!$B$5,IF(AND(Punktsystem!$I$14&lt;&gt;"",'alle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C38" s="226">
        <f>IF(OR('alle Spiele'!DC38="",'alle Spiele'!DD38="",'alle Spiele'!$K38="x"),0,IF(AND('alle Spiele'!$H38='alle Spiele'!DC38,'alle Spiele'!$J38='alle Spiele'!DD38),Punktsystem!$B$5,IF(OR(AND('alle Spiele'!$H38-'alle Spiele'!$J38&lt;0,'alle Spiele'!DC38-'alle Spiele'!DD38&lt;0),AND('alle Spiele'!$H38-'alle Spiele'!$J38&gt;0,'alle Spiele'!DC38-'alle Spiele'!DD38&gt;0),AND('alle Spiele'!$H38-'alle Spiele'!$J38=0,'alle Spiele'!DC38-'alle Spiele'!DD38=0)),Punktsystem!$B$6,0)))</f>
        <v>0</v>
      </c>
      <c r="DD38" s="222">
        <f>IF(DC38=Punktsystem!$B$6,IF(AND(Punktsystem!$D$9&lt;&gt;"",'alle Spiele'!$H38-'alle Spiele'!$J38='alle Spiele'!DC38-'alle Spiele'!DD38,'alle Spiele'!$H38&lt;&gt;'alle Spiele'!$J38),Punktsystem!$B$9,0)+IF(AND(Punktsystem!$D$11&lt;&gt;"",OR('alle Spiele'!$H38='alle Spiele'!DC38,'alle Spiele'!$J38='alle Spiele'!DD38)),Punktsystem!$B$11,0)+IF(AND(Punktsystem!$D$10&lt;&gt;"",'alle Spiele'!$H38='alle Spiele'!$J38,'alle Spiele'!DC38='alle Spiele'!DD38,ABS('alle Spiele'!$H38-'alle Spiele'!DC38)=1),Punktsystem!$B$10,0),0)</f>
        <v>0</v>
      </c>
      <c r="DE38" s="223">
        <f>IF(DC38=Punktsystem!$B$5,IF(AND(Punktsystem!$I$14&lt;&gt;"",'alle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F38" s="226">
        <f>IF(OR('alle Spiele'!DF38="",'alle Spiele'!DG38="",'alle Spiele'!$K38="x"),0,IF(AND('alle Spiele'!$H38='alle Spiele'!DF38,'alle Spiele'!$J38='alle Spiele'!DG38),Punktsystem!$B$5,IF(OR(AND('alle Spiele'!$H38-'alle Spiele'!$J38&lt;0,'alle Spiele'!DF38-'alle Spiele'!DG38&lt;0),AND('alle Spiele'!$H38-'alle Spiele'!$J38&gt;0,'alle Spiele'!DF38-'alle Spiele'!DG38&gt;0),AND('alle Spiele'!$H38-'alle Spiele'!$J38=0,'alle Spiele'!DF38-'alle Spiele'!DG38=0)),Punktsystem!$B$6,0)))</f>
        <v>0</v>
      </c>
      <c r="DG38" s="222">
        <f>IF(DF38=Punktsystem!$B$6,IF(AND(Punktsystem!$D$9&lt;&gt;"",'alle Spiele'!$H38-'alle Spiele'!$J38='alle Spiele'!DF38-'alle Spiele'!DG38,'alle Spiele'!$H38&lt;&gt;'alle Spiele'!$J38),Punktsystem!$B$9,0)+IF(AND(Punktsystem!$D$11&lt;&gt;"",OR('alle Spiele'!$H38='alle Spiele'!DF38,'alle Spiele'!$J38='alle Spiele'!DG38)),Punktsystem!$B$11,0)+IF(AND(Punktsystem!$D$10&lt;&gt;"",'alle Spiele'!$H38='alle Spiele'!$J38,'alle Spiele'!DF38='alle Spiele'!DG38,ABS('alle Spiele'!$H38-'alle Spiele'!DF38)=1),Punktsystem!$B$10,0),0)</f>
        <v>0</v>
      </c>
      <c r="DH38" s="223">
        <f>IF(DF38=Punktsystem!$B$5,IF(AND(Punktsystem!$I$14&lt;&gt;"",'alle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I38" s="226">
        <f>IF(OR('alle Spiele'!DI38="",'alle Spiele'!DJ38="",'alle Spiele'!$K38="x"),0,IF(AND('alle Spiele'!$H38='alle Spiele'!DI38,'alle Spiele'!$J38='alle Spiele'!DJ38),Punktsystem!$B$5,IF(OR(AND('alle Spiele'!$H38-'alle Spiele'!$J38&lt;0,'alle Spiele'!DI38-'alle Spiele'!DJ38&lt;0),AND('alle Spiele'!$H38-'alle Spiele'!$J38&gt;0,'alle Spiele'!DI38-'alle Spiele'!DJ38&gt;0),AND('alle Spiele'!$H38-'alle Spiele'!$J38=0,'alle Spiele'!DI38-'alle Spiele'!DJ38=0)),Punktsystem!$B$6,0)))</f>
        <v>0</v>
      </c>
      <c r="DJ38" s="222">
        <f>IF(DI38=Punktsystem!$B$6,IF(AND(Punktsystem!$D$9&lt;&gt;"",'alle Spiele'!$H38-'alle Spiele'!$J38='alle Spiele'!DI38-'alle Spiele'!DJ38,'alle Spiele'!$H38&lt;&gt;'alle Spiele'!$J38),Punktsystem!$B$9,0)+IF(AND(Punktsystem!$D$11&lt;&gt;"",OR('alle Spiele'!$H38='alle Spiele'!DI38,'alle Spiele'!$J38='alle Spiele'!DJ38)),Punktsystem!$B$11,0)+IF(AND(Punktsystem!$D$10&lt;&gt;"",'alle Spiele'!$H38='alle Spiele'!$J38,'alle Spiele'!DI38='alle Spiele'!DJ38,ABS('alle Spiele'!$H38-'alle Spiele'!DI38)=1),Punktsystem!$B$10,0),0)</f>
        <v>0</v>
      </c>
      <c r="DK38" s="223">
        <f>IF(DI38=Punktsystem!$B$5,IF(AND(Punktsystem!$I$14&lt;&gt;"",'alle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L38" s="226">
        <f>IF(OR('alle Spiele'!DL38="",'alle Spiele'!DM38="",'alle Spiele'!$K38="x"),0,IF(AND('alle Spiele'!$H38='alle Spiele'!DL38,'alle Spiele'!$J38='alle Spiele'!DM38),Punktsystem!$B$5,IF(OR(AND('alle Spiele'!$H38-'alle Spiele'!$J38&lt;0,'alle Spiele'!DL38-'alle Spiele'!DM38&lt;0),AND('alle Spiele'!$H38-'alle Spiele'!$J38&gt;0,'alle Spiele'!DL38-'alle Spiele'!DM38&gt;0),AND('alle Spiele'!$H38-'alle Spiele'!$J38=0,'alle Spiele'!DL38-'alle Spiele'!DM38=0)),Punktsystem!$B$6,0)))</f>
        <v>0</v>
      </c>
      <c r="DM38" s="222">
        <f>IF(DL38=Punktsystem!$B$6,IF(AND(Punktsystem!$D$9&lt;&gt;"",'alle Spiele'!$H38-'alle Spiele'!$J38='alle Spiele'!DL38-'alle Spiele'!DM38,'alle Spiele'!$H38&lt;&gt;'alle Spiele'!$J38),Punktsystem!$B$9,0)+IF(AND(Punktsystem!$D$11&lt;&gt;"",OR('alle Spiele'!$H38='alle Spiele'!DL38,'alle Spiele'!$J38='alle Spiele'!DM38)),Punktsystem!$B$11,0)+IF(AND(Punktsystem!$D$10&lt;&gt;"",'alle Spiele'!$H38='alle Spiele'!$J38,'alle Spiele'!DL38='alle Spiele'!DM38,ABS('alle Spiele'!$H38-'alle Spiele'!DL38)=1),Punktsystem!$B$10,0),0)</f>
        <v>0</v>
      </c>
      <c r="DN38" s="223">
        <f>IF(DL38=Punktsystem!$B$5,IF(AND(Punktsystem!$I$14&lt;&gt;"",'alle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O38" s="226">
        <f>IF(OR('alle Spiele'!DO38="",'alle Spiele'!DP38="",'alle Spiele'!$K38="x"),0,IF(AND('alle Spiele'!$H38='alle Spiele'!DO38,'alle Spiele'!$J38='alle Spiele'!DP38),Punktsystem!$B$5,IF(OR(AND('alle Spiele'!$H38-'alle Spiele'!$J38&lt;0,'alle Spiele'!DO38-'alle Spiele'!DP38&lt;0),AND('alle Spiele'!$H38-'alle Spiele'!$J38&gt;0,'alle Spiele'!DO38-'alle Spiele'!DP38&gt;0),AND('alle Spiele'!$H38-'alle Spiele'!$J38=0,'alle Spiele'!DO38-'alle Spiele'!DP38=0)),Punktsystem!$B$6,0)))</f>
        <v>0</v>
      </c>
      <c r="DP38" s="222">
        <f>IF(DO38=Punktsystem!$B$6,IF(AND(Punktsystem!$D$9&lt;&gt;"",'alle Spiele'!$H38-'alle Spiele'!$J38='alle Spiele'!DO38-'alle Spiele'!DP38,'alle Spiele'!$H38&lt;&gt;'alle Spiele'!$J38),Punktsystem!$B$9,0)+IF(AND(Punktsystem!$D$11&lt;&gt;"",OR('alle Spiele'!$H38='alle Spiele'!DO38,'alle Spiele'!$J38='alle Spiele'!DP38)),Punktsystem!$B$11,0)+IF(AND(Punktsystem!$D$10&lt;&gt;"",'alle Spiele'!$H38='alle Spiele'!$J38,'alle Spiele'!DO38='alle Spiele'!DP38,ABS('alle Spiele'!$H38-'alle Spiele'!DO38)=1),Punktsystem!$B$10,0),0)</f>
        <v>0</v>
      </c>
      <c r="DQ38" s="223">
        <f>IF(DO38=Punktsystem!$B$5,IF(AND(Punktsystem!$I$14&lt;&gt;"",'alle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R38" s="226">
        <f>IF(OR('alle Spiele'!DR38="",'alle Spiele'!DS38="",'alle Spiele'!$K38="x"),0,IF(AND('alle Spiele'!$H38='alle Spiele'!DR38,'alle Spiele'!$J38='alle Spiele'!DS38),Punktsystem!$B$5,IF(OR(AND('alle Spiele'!$H38-'alle Spiele'!$J38&lt;0,'alle Spiele'!DR38-'alle Spiele'!DS38&lt;0),AND('alle Spiele'!$H38-'alle Spiele'!$J38&gt;0,'alle Spiele'!DR38-'alle Spiele'!DS38&gt;0),AND('alle Spiele'!$H38-'alle Spiele'!$J38=0,'alle Spiele'!DR38-'alle Spiele'!DS38=0)),Punktsystem!$B$6,0)))</f>
        <v>0</v>
      </c>
      <c r="DS38" s="222">
        <f>IF(DR38=Punktsystem!$B$6,IF(AND(Punktsystem!$D$9&lt;&gt;"",'alle Spiele'!$H38-'alle Spiele'!$J38='alle Spiele'!DR38-'alle Spiele'!DS38,'alle Spiele'!$H38&lt;&gt;'alle Spiele'!$J38),Punktsystem!$B$9,0)+IF(AND(Punktsystem!$D$11&lt;&gt;"",OR('alle Spiele'!$H38='alle Spiele'!DR38,'alle Spiele'!$J38='alle Spiele'!DS38)),Punktsystem!$B$11,0)+IF(AND(Punktsystem!$D$10&lt;&gt;"",'alle Spiele'!$H38='alle Spiele'!$J38,'alle Spiele'!DR38='alle Spiele'!DS38,ABS('alle Spiele'!$H38-'alle Spiele'!DR38)=1),Punktsystem!$B$10,0),0)</f>
        <v>0</v>
      </c>
      <c r="DT38" s="223">
        <f>IF(DR38=Punktsystem!$B$5,IF(AND(Punktsystem!$I$14&lt;&gt;"",'alle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U38" s="226">
        <f>IF(OR('alle Spiele'!DU38="",'alle Spiele'!DV38="",'alle Spiele'!$K38="x"),0,IF(AND('alle Spiele'!$H38='alle Spiele'!DU38,'alle Spiele'!$J38='alle Spiele'!DV38),Punktsystem!$B$5,IF(OR(AND('alle Spiele'!$H38-'alle Spiele'!$J38&lt;0,'alle Spiele'!DU38-'alle Spiele'!DV38&lt;0),AND('alle Spiele'!$H38-'alle Spiele'!$J38&gt;0,'alle Spiele'!DU38-'alle Spiele'!DV38&gt;0),AND('alle Spiele'!$H38-'alle Spiele'!$J38=0,'alle Spiele'!DU38-'alle Spiele'!DV38=0)),Punktsystem!$B$6,0)))</f>
        <v>0</v>
      </c>
      <c r="DV38" s="222">
        <f>IF(DU38=Punktsystem!$B$6,IF(AND(Punktsystem!$D$9&lt;&gt;"",'alle Spiele'!$H38-'alle Spiele'!$J38='alle Spiele'!DU38-'alle Spiele'!DV38,'alle Spiele'!$H38&lt;&gt;'alle Spiele'!$J38),Punktsystem!$B$9,0)+IF(AND(Punktsystem!$D$11&lt;&gt;"",OR('alle Spiele'!$H38='alle Spiele'!DU38,'alle Spiele'!$J38='alle Spiele'!DV38)),Punktsystem!$B$11,0)+IF(AND(Punktsystem!$D$10&lt;&gt;"",'alle Spiele'!$H38='alle Spiele'!$J38,'alle Spiele'!DU38='alle Spiele'!DV38,ABS('alle Spiele'!$H38-'alle Spiele'!DU38)=1),Punktsystem!$B$10,0),0)</f>
        <v>0</v>
      </c>
      <c r="DW38" s="223">
        <f>IF(DU38=Punktsystem!$B$5,IF(AND(Punktsystem!$I$14&lt;&gt;"",'alle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X38" s="226">
        <f>IF(OR('alle Spiele'!DX38="",'alle Spiele'!DY38="",'alle Spiele'!$K38="x"),0,IF(AND('alle Spiele'!$H38='alle Spiele'!DX38,'alle Spiele'!$J38='alle Spiele'!DY38),Punktsystem!$B$5,IF(OR(AND('alle Spiele'!$H38-'alle Spiele'!$J38&lt;0,'alle Spiele'!DX38-'alle Spiele'!DY38&lt;0),AND('alle Spiele'!$H38-'alle Spiele'!$J38&gt;0,'alle Spiele'!DX38-'alle Spiele'!DY38&gt;0),AND('alle Spiele'!$H38-'alle Spiele'!$J38=0,'alle Spiele'!DX38-'alle Spiele'!DY38=0)),Punktsystem!$B$6,0)))</f>
        <v>0</v>
      </c>
      <c r="DY38" s="222">
        <f>IF(DX38=Punktsystem!$B$6,IF(AND(Punktsystem!$D$9&lt;&gt;"",'alle Spiele'!$H38-'alle Spiele'!$J38='alle Spiele'!DX38-'alle Spiele'!DY38,'alle Spiele'!$H38&lt;&gt;'alle Spiele'!$J38),Punktsystem!$B$9,0)+IF(AND(Punktsystem!$D$11&lt;&gt;"",OR('alle Spiele'!$H38='alle Spiele'!DX38,'alle Spiele'!$J38='alle Spiele'!DY38)),Punktsystem!$B$11,0)+IF(AND(Punktsystem!$D$10&lt;&gt;"",'alle Spiele'!$H38='alle Spiele'!$J38,'alle Spiele'!DX38='alle Spiele'!DY38,ABS('alle Spiele'!$H38-'alle Spiele'!DX38)=1),Punktsystem!$B$10,0),0)</f>
        <v>0</v>
      </c>
      <c r="DZ38" s="223">
        <f>IF(DX38=Punktsystem!$B$5,IF(AND(Punktsystem!$I$14&lt;&gt;"",'alle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A38" s="226">
        <f>IF(OR('alle Spiele'!EA38="",'alle Spiele'!EB38="",'alle Spiele'!$K38="x"),0,IF(AND('alle Spiele'!$H38='alle Spiele'!EA38,'alle Spiele'!$J38='alle Spiele'!EB38),Punktsystem!$B$5,IF(OR(AND('alle Spiele'!$H38-'alle Spiele'!$J38&lt;0,'alle Spiele'!EA38-'alle Spiele'!EB38&lt;0),AND('alle Spiele'!$H38-'alle Spiele'!$J38&gt;0,'alle Spiele'!EA38-'alle Spiele'!EB38&gt;0),AND('alle Spiele'!$H38-'alle Spiele'!$J38=0,'alle Spiele'!EA38-'alle Spiele'!EB38=0)),Punktsystem!$B$6,0)))</f>
        <v>0</v>
      </c>
      <c r="EB38" s="222">
        <f>IF(EA38=Punktsystem!$B$6,IF(AND(Punktsystem!$D$9&lt;&gt;"",'alle Spiele'!$H38-'alle Spiele'!$J38='alle Spiele'!EA38-'alle Spiele'!EB38,'alle Spiele'!$H38&lt;&gt;'alle Spiele'!$J38),Punktsystem!$B$9,0)+IF(AND(Punktsystem!$D$11&lt;&gt;"",OR('alle Spiele'!$H38='alle Spiele'!EA38,'alle Spiele'!$J38='alle Spiele'!EB38)),Punktsystem!$B$11,0)+IF(AND(Punktsystem!$D$10&lt;&gt;"",'alle Spiele'!$H38='alle Spiele'!$J38,'alle Spiele'!EA38='alle Spiele'!EB38,ABS('alle Spiele'!$H38-'alle Spiele'!EA38)=1),Punktsystem!$B$10,0),0)</f>
        <v>0</v>
      </c>
      <c r="EC38" s="223">
        <f>IF(EA38=Punktsystem!$B$5,IF(AND(Punktsystem!$I$14&lt;&gt;"",'alle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D38" s="226">
        <f>IF(OR('alle Spiele'!ED38="",'alle Spiele'!EE38="",'alle Spiele'!$K38="x"),0,IF(AND('alle Spiele'!$H38='alle Spiele'!ED38,'alle Spiele'!$J38='alle Spiele'!EE38),Punktsystem!$B$5,IF(OR(AND('alle Spiele'!$H38-'alle Spiele'!$J38&lt;0,'alle Spiele'!ED38-'alle Spiele'!EE38&lt;0),AND('alle Spiele'!$H38-'alle Spiele'!$J38&gt;0,'alle Spiele'!ED38-'alle Spiele'!EE38&gt;0),AND('alle Spiele'!$H38-'alle Spiele'!$J38=0,'alle Spiele'!ED38-'alle Spiele'!EE38=0)),Punktsystem!$B$6,0)))</f>
        <v>0</v>
      </c>
      <c r="EE38" s="222">
        <f>IF(ED38=Punktsystem!$B$6,IF(AND(Punktsystem!$D$9&lt;&gt;"",'alle Spiele'!$H38-'alle Spiele'!$J38='alle Spiele'!ED38-'alle Spiele'!EE38,'alle Spiele'!$H38&lt;&gt;'alle Spiele'!$J38),Punktsystem!$B$9,0)+IF(AND(Punktsystem!$D$11&lt;&gt;"",OR('alle Spiele'!$H38='alle Spiele'!ED38,'alle Spiele'!$J38='alle Spiele'!EE38)),Punktsystem!$B$11,0)+IF(AND(Punktsystem!$D$10&lt;&gt;"",'alle Spiele'!$H38='alle Spiele'!$J38,'alle Spiele'!ED38='alle Spiele'!EE38,ABS('alle Spiele'!$H38-'alle Spiele'!ED38)=1),Punktsystem!$B$10,0),0)</f>
        <v>0</v>
      </c>
      <c r="EF38" s="223">
        <f>IF(ED38=Punktsystem!$B$5,IF(AND(Punktsystem!$I$14&lt;&gt;"",'alle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G38" s="226">
        <f>IF(OR('alle Spiele'!EG38="",'alle Spiele'!EH38="",'alle Spiele'!$K38="x"),0,IF(AND('alle Spiele'!$H38='alle Spiele'!EG38,'alle Spiele'!$J38='alle Spiele'!EH38),Punktsystem!$B$5,IF(OR(AND('alle Spiele'!$H38-'alle Spiele'!$J38&lt;0,'alle Spiele'!EG38-'alle Spiele'!EH38&lt;0),AND('alle Spiele'!$H38-'alle Spiele'!$J38&gt;0,'alle Spiele'!EG38-'alle Spiele'!EH38&gt;0),AND('alle Spiele'!$H38-'alle Spiele'!$J38=0,'alle Spiele'!EG38-'alle Spiele'!EH38=0)),Punktsystem!$B$6,0)))</f>
        <v>0</v>
      </c>
      <c r="EH38" s="222">
        <f>IF(EG38=Punktsystem!$B$6,IF(AND(Punktsystem!$D$9&lt;&gt;"",'alle Spiele'!$H38-'alle Spiele'!$J38='alle Spiele'!EG38-'alle Spiele'!EH38,'alle Spiele'!$H38&lt;&gt;'alle Spiele'!$J38),Punktsystem!$B$9,0)+IF(AND(Punktsystem!$D$11&lt;&gt;"",OR('alle Spiele'!$H38='alle Spiele'!EG38,'alle Spiele'!$J38='alle Spiele'!EH38)),Punktsystem!$B$11,0)+IF(AND(Punktsystem!$D$10&lt;&gt;"",'alle Spiele'!$H38='alle Spiele'!$J38,'alle Spiele'!EG38='alle Spiele'!EH38,ABS('alle Spiele'!$H38-'alle Spiele'!EG38)=1),Punktsystem!$B$10,0),0)</f>
        <v>0</v>
      </c>
      <c r="EI38" s="223">
        <f>IF(EG38=Punktsystem!$B$5,IF(AND(Punktsystem!$I$14&lt;&gt;"",'alle Spiele'!$H38+'alle Spiele'!$J38&gt;Punktsystem!$D$14),('alle Spiele'!$H38+'alle Spiele'!$J38-Punktsystem!$D$14)*Punktsystem!$F$14,0)+IF(AND(Punktsystem!$I$15&lt;&gt;"",ABS('alle Spiele'!$H38-'alle Spiele'!$J38)&gt;Punktsystem!$D$15),(ABS('alle Spiele'!$H38-'alle Spiele'!$J38)-Punktsystem!$D$15)*Punktsystem!$F$15,0),0)</f>
        <v>0</v>
      </c>
    </row>
    <row r="39" spans="1:139" ht="13.5" thickBot="1">
      <c r="A39"/>
      <c r="B39"/>
      <c r="C39"/>
      <c r="D39"/>
      <c r="E39"/>
      <c r="F39"/>
      <c r="G39"/>
      <c r="H39"/>
      <c r="J39"/>
      <c r="K39"/>
      <c r="L39"/>
      <c r="M39"/>
      <c r="N39"/>
      <c r="O39"/>
      <c r="P39"/>
      <c r="Q39"/>
      <c r="T39" s="227">
        <f>IF(OR('alle Spiele'!T39="",'alle Spiele'!U39="",'alle Spiele'!$K39="x"),0,IF(AND('alle Spiele'!$H39='alle Spiele'!T39,'alle Spiele'!$J39='alle Spiele'!U39),Punktsystem!$B$5,IF(OR(AND('alle Spiele'!$H39-'alle Spiele'!$J39&lt;0,'alle Spiele'!T39-'alle Spiele'!U39&lt;0),AND('alle Spiele'!$H39-'alle Spiele'!$J39&gt;0,'alle Spiele'!T39-'alle Spiele'!U39&gt;0),AND('alle Spiele'!$H39-'alle Spiele'!$J39=0,'alle Spiele'!T39-'alle Spiele'!U39=0)),Punktsystem!$B$6,0)))</f>
        <v>0</v>
      </c>
      <c r="U39" s="224">
        <f>IF(T39=Punktsystem!$B$6,IF(AND(Punktsystem!$D$9&lt;&gt;"",'alle Spiele'!$H39-'alle Spiele'!$J39='alle Spiele'!T39-'alle Spiele'!U39,'alle Spiele'!$H39&lt;&gt;'alle Spiele'!$J39),Punktsystem!$B$9,0)+IF(AND(Punktsystem!$D$11&lt;&gt;"",OR('alle Spiele'!$H39='alle Spiele'!T39,'alle Spiele'!$J39='alle Spiele'!U39)),Punktsystem!$B$11,0)+IF(AND(Punktsystem!$D$10&lt;&gt;"",'alle Spiele'!$H39='alle Spiele'!$J39,'alle Spiele'!T39='alle Spiele'!U39,ABS('alle Spiele'!$H39-'alle Spiele'!T39)=1),Punktsystem!$B$10,0),0)</f>
        <v>0</v>
      </c>
      <c r="V39" s="225">
        <f>IF(T39=Punktsystem!$B$5,IF(AND(Punktsystem!$I$14&lt;&gt;"",'alle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W39" s="227">
        <f>IF(OR('alle Spiele'!W39="",'alle Spiele'!X39="",'alle Spiele'!$K39="x"),0,IF(AND('alle Spiele'!$H39='alle Spiele'!W39,'alle Spiele'!$J39='alle Spiele'!X39),Punktsystem!$B$5,IF(OR(AND('alle Spiele'!$H39-'alle Spiele'!$J39&lt;0,'alle Spiele'!W39-'alle Spiele'!X39&lt;0),AND('alle Spiele'!$H39-'alle Spiele'!$J39&gt;0,'alle Spiele'!W39-'alle Spiele'!X39&gt;0),AND('alle Spiele'!$H39-'alle Spiele'!$J39=0,'alle Spiele'!W39-'alle Spiele'!X39=0)),Punktsystem!$B$6,0)))</f>
        <v>0</v>
      </c>
      <c r="X39" s="224">
        <f>IF(W39=Punktsystem!$B$6,IF(AND(Punktsystem!$D$9&lt;&gt;"",'alle Spiele'!$H39-'alle Spiele'!$J39='alle Spiele'!W39-'alle Spiele'!X39,'alle Spiele'!$H39&lt;&gt;'alle Spiele'!$J39),Punktsystem!$B$9,0)+IF(AND(Punktsystem!$D$11&lt;&gt;"",OR('alle Spiele'!$H39='alle Spiele'!W39,'alle Spiele'!$J39='alle Spiele'!X39)),Punktsystem!$B$11,0)+IF(AND(Punktsystem!$D$10&lt;&gt;"",'alle Spiele'!$H39='alle Spiele'!$J39,'alle Spiele'!W39='alle Spiele'!X39,ABS('alle Spiele'!$H39-'alle Spiele'!W39)=1),Punktsystem!$B$10,0),0)</f>
        <v>0</v>
      </c>
      <c r="Y39" s="225">
        <f>IF(W39=Punktsystem!$B$5,IF(AND(Punktsystem!$I$14&lt;&gt;"",'alle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Z39" s="227">
        <f>IF(OR('alle Spiele'!Z39="",'alle Spiele'!AA39="",'alle Spiele'!$K39="x"),0,IF(AND('alle Spiele'!$H39='alle Spiele'!Z39,'alle Spiele'!$J39='alle Spiele'!AA39),Punktsystem!$B$5,IF(OR(AND('alle Spiele'!$H39-'alle Spiele'!$J39&lt;0,'alle Spiele'!Z39-'alle Spiele'!AA39&lt;0),AND('alle Spiele'!$H39-'alle Spiele'!$J39&gt;0,'alle Spiele'!Z39-'alle Spiele'!AA39&gt;0),AND('alle Spiele'!$H39-'alle Spiele'!$J39=0,'alle Spiele'!Z39-'alle Spiele'!AA39=0)),Punktsystem!$B$6,0)))</f>
        <v>0</v>
      </c>
      <c r="AA39" s="224">
        <f>IF(Z39=Punktsystem!$B$6,IF(AND(Punktsystem!$D$9&lt;&gt;"",'alle Spiele'!$H39-'alle Spiele'!$J39='alle Spiele'!Z39-'alle Spiele'!AA39,'alle Spiele'!$H39&lt;&gt;'alle Spiele'!$J39),Punktsystem!$B$9,0)+IF(AND(Punktsystem!$D$11&lt;&gt;"",OR('alle Spiele'!$H39='alle Spiele'!Z39,'alle Spiele'!$J39='alle Spiele'!AA39)),Punktsystem!$B$11,0)+IF(AND(Punktsystem!$D$10&lt;&gt;"",'alle Spiele'!$H39='alle Spiele'!$J39,'alle Spiele'!Z39='alle Spiele'!AA39,ABS('alle Spiele'!$H39-'alle Spiele'!Z39)=1),Punktsystem!$B$10,0),0)</f>
        <v>0</v>
      </c>
      <c r="AB39" s="225">
        <f>IF(Z39=Punktsystem!$B$5,IF(AND(Punktsystem!$I$14&lt;&gt;"",'alle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C39" s="227">
        <f>IF(OR('alle Spiele'!AC39="",'alle Spiele'!AD39="",'alle Spiele'!$K39="x"),0,IF(AND('alle Spiele'!$H39='alle Spiele'!AC39,'alle Spiele'!$J39='alle Spiele'!AD39),Punktsystem!$B$5,IF(OR(AND('alle Spiele'!$H39-'alle Spiele'!$J39&lt;0,'alle Spiele'!AC39-'alle Spiele'!AD39&lt;0),AND('alle Spiele'!$H39-'alle Spiele'!$J39&gt;0,'alle Spiele'!AC39-'alle Spiele'!AD39&gt;0),AND('alle Spiele'!$H39-'alle Spiele'!$J39=0,'alle Spiele'!AC39-'alle Spiele'!AD39=0)),Punktsystem!$B$6,0)))</f>
        <v>0</v>
      </c>
      <c r="AD39" s="224">
        <f>IF(AC39=Punktsystem!$B$6,IF(AND(Punktsystem!$D$9&lt;&gt;"",'alle Spiele'!$H39-'alle Spiele'!$J39='alle Spiele'!AC39-'alle Spiele'!AD39,'alle Spiele'!$H39&lt;&gt;'alle Spiele'!$J39),Punktsystem!$B$9,0)+IF(AND(Punktsystem!$D$11&lt;&gt;"",OR('alle Spiele'!$H39='alle Spiele'!AC39,'alle Spiele'!$J39='alle Spiele'!AD39)),Punktsystem!$B$11,0)+IF(AND(Punktsystem!$D$10&lt;&gt;"",'alle Spiele'!$H39='alle Spiele'!$J39,'alle Spiele'!AC39='alle Spiele'!AD39,ABS('alle Spiele'!$H39-'alle Spiele'!AC39)=1),Punktsystem!$B$10,0),0)</f>
        <v>0</v>
      </c>
      <c r="AE39" s="225">
        <f>IF(AC39=Punktsystem!$B$5,IF(AND(Punktsystem!$I$14&lt;&gt;"",'alle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F39" s="227">
        <f>IF(OR('alle Spiele'!AF39="",'alle Spiele'!AG39="",'alle Spiele'!$K39="x"),0,IF(AND('alle Spiele'!$H39='alle Spiele'!AF39,'alle Spiele'!$J39='alle Spiele'!AG39),Punktsystem!$B$5,IF(OR(AND('alle Spiele'!$H39-'alle Spiele'!$J39&lt;0,'alle Spiele'!AF39-'alle Spiele'!AG39&lt;0),AND('alle Spiele'!$H39-'alle Spiele'!$J39&gt;0,'alle Spiele'!AF39-'alle Spiele'!AG39&gt;0),AND('alle Spiele'!$H39-'alle Spiele'!$J39=0,'alle Spiele'!AF39-'alle Spiele'!AG39=0)),Punktsystem!$B$6,0)))</f>
        <v>0</v>
      </c>
      <c r="AG39" s="224">
        <f>IF(AF39=Punktsystem!$B$6,IF(AND(Punktsystem!$D$9&lt;&gt;"",'alle Spiele'!$H39-'alle Spiele'!$J39='alle Spiele'!AF39-'alle Spiele'!AG39,'alle Spiele'!$H39&lt;&gt;'alle Spiele'!$J39),Punktsystem!$B$9,0)+IF(AND(Punktsystem!$D$11&lt;&gt;"",OR('alle Spiele'!$H39='alle Spiele'!AF39,'alle Spiele'!$J39='alle Spiele'!AG39)),Punktsystem!$B$11,0)+IF(AND(Punktsystem!$D$10&lt;&gt;"",'alle Spiele'!$H39='alle Spiele'!$J39,'alle Spiele'!AF39='alle Spiele'!AG39,ABS('alle Spiele'!$H39-'alle Spiele'!AF39)=1),Punktsystem!$B$10,0),0)</f>
        <v>0</v>
      </c>
      <c r="AH39" s="225">
        <f>IF(AF39=Punktsystem!$B$5,IF(AND(Punktsystem!$I$14&lt;&gt;"",'alle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I39" s="227">
        <f>IF(OR('alle Spiele'!AI39="",'alle Spiele'!AJ39="",'alle Spiele'!$K39="x"),0,IF(AND('alle Spiele'!$H39='alle Spiele'!AI39,'alle Spiele'!$J39='alle Spiele'!AJ39),Punktsystem!$B$5,IF(OR(AND('alle Spiele'!$H39-'alle Spiele'!$J39&lt;0,'alle Spiele'!AI39-'alle Spiele'!AJ39&lt;0),AND('alle Spiele'!$H39-'alle Spiele'!$J39&gt;0,'alle Spiele'!AI39-'alle Spiele'!AJ39&gt;0),AND('alle Spiele'!$H39-'alle Spiele'!$J39=0,'alle Spiele'!AI39-'alle Spiele'!AJ39=0)),Punktsystem!$B$6,0)))</f>
        <v>0</v>
      </c>
      <c r="AJ39" s="224">
        <f>IF(AI39=Punktsystem!$B$6,IF(AND(Punktsystem!$D$9&lt;&gt;"",'alle Spiele'!$H39-'alle Spiele'!$J39='alle Spiele'!AI39-'alle Spiele'!AJ39,'alle Spiele'!$H39&lt;&gt;'alle Spiele'!$J39),Punktsystem!$B$9,0)+IF(AND(Punktsystem!$D$11&lt;&gt;"",OR('alle Spiele'!$H39='alle Spiele'!AI39,'alle Spiele'!$J39='alle Spiele'!AJ39)),Punktsystem!$B$11,0)+IF(AND(Punktsystem!$D$10&lt;&gt;"",'alle Spiele'!$H39='alle Spiele'!$J39,'alle Spiele'!AI39='alle Spiele'!AJ39,ABS('alle Spiele'!$H39-'alle Spiele'!AI39)=1),Punktsystem!$B$10,0),0)</f>
        <v>0</v>
      </c>
      <c r="AK39" s="225">
        <f>IF(AI39=Punktsystem!$B$5,IF(AND(Punktsystem!$I$14&lt;&gt;"",'alle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L39" s="227">
        <f>IF(OR('alle Spiele'!AL39="",'alle Spiele'!AM39="",'alle Spiele'!$K39="x"),0,IF(AND('alle Spiele'!$H39='alle Spiele'!AL39,'alle Spiele'!$J39='alle Spiele'!AM39),Punktsystem!$B$5,IF(OR(AND('alle Spiele'!$H39-'alle Spiele'!$J39&lt;0,'alle Spiele'!AL39-'alle Spiele'!AM39&lt;0),AND('alle Spiele'!$H39-'alle Spiele'!$J39&gt;0,'alle Spiele'!AL39-'alle Spiele'!AM39&gt;0),AND('alle Spiele'!$H39-'alle Spiele'!$J39=0,'alle Spiele'!AL39-'alle Spiele'!AM39=0)),Punktsystem!$B$6,0)))</f>
        <v>0</v>
      </c>
      <c r="AM39" s="224">
        <f>IF(AL39=Punktsystem!$B$6,IF(AND(Punktsystem!$D$9&lt;&gt;"",'alle Spiele'!$H39-'alle Spiele'!$J39='alle Spiele'!AL39-'alle Spiele'!AM39,'alle Spiele'!$H39&lt;&gt;'alle Spiele'!$J39),Punktsystem!$B$9,0)+IF(AND(Punktsystem!$D$11&lt;&gt;"",OR('alle Spiele'!$H39='alle Spiele'!AL39,'alle Spiele'!$J39='alle Spiele'!AM39)),Punktsystem!$B$11,0)+IF(AND(Punktsystem!$D$10&lt;&gt;"",'alle Spiele'!$H39='alle Spiele'!$J39,'alle Spiele'!AL39='alle Spiele'!AM39,ABS('alle Spiele'!$H39-'alle Spiele'!AL39)=1),Punktsystem!$B$10,0),0)</f>
        <v>0</v>
      </c>
      <c r="AN39" s="225">
        <f>IF(AL39=Punktsystem!$B$5,IF(AND(Punktsystem!$I$14&lt;&gt;"",'alle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O39" s="227">
        <f>IF(OR('alle Spiele'!AO39="",'alle Spiele'!AP39="",'alle Spiele'!$K39="x"),0,IF(AND('alle Spiele'!$H39='alle Spiele'!AO39,'alle Spiele'!$J39='alle Spiele'!AP39),Punktsystem!$B$5,IF(OR(AND('alle Spiele'!$H39-'alle Spiele'!$J39&lt;0,'alle Spiele'!AO39-'alle Spiele'!AP39&lt;0),AND('alle Spiele'!$H39-'alle Spiele'!$J39&gt;0,'alle Spiele'!AO39-'alle Spiele'!AP39&gt;0),AND('alle Spiele'!$H39-'alle Spiele'!$J39=0,'alle Spiele'!AO39-'alle Spiele'!AP39=0)),Punktsystem!$B$6,0)))</f>
        <v>0</v>
      </c>
      <c r="AP39" s="224">
        <f>IF(AO39=Punktsystem!$B$6,IF(AND(Punktsystem!$D$9&lt;&gt;"",'alle Spiele'!$H39-'alle Spiele'!$J39='alle Spiele'!AO39-'alle Spiele'!AP39,'alle Spiele'!$H39&lt;&gt;'alle Spiele'!$J39),Punktsystem!$B$9,0)+IF(AND(Punktsystem!$D$11&lt;&gt;"",OR('alle Spiele'!$H39='alle Spiele'!AO39,'alle Spiele'!$J39='alle Spiele'!AP39)),Punktsystem!$B$11,0)+IF(AND(Punktsystem!$D$10&lt;&gt;"",'alle Spiele'!$H39='alle Spiele'!$J39,'alle Spiele'!AO39='alle Spiele'!AP39,ABS('alle Spiele'!$H39-'alle Spiele'!AO39)=1),Punktsystem!$B$10,0),0)</f>
        <v>0</v>
      </c>
      <c r="AQ39" s="225">
        <f>IF(AO39=Punktsystem!$B$5,IF(AND(Punktsystem!$I$14&lt;&gt;"",'alle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R39" s="227">
        <f>IF(OR('alle Spiele'!AR39="",'alle Spiele'!AS39="",'alle Spiele'!$K39="x"),0,IF(AND('alle Spiele'!$H39='alle Spiele'!AR39,'alle Spiele'!$J39='alle Spiele'!AS39),Punktsystem!$B$5,IF(OR(AND('alle Spiele'!$H39-'alle Spiele'!$J39&lt;0,'alle Spiele'!AR39-'alle Spiele'!AS39&lt;0),AND('alle Spiele'!$H39-'alle Spiele'!$J39&gt;0,'alle Spiele'!AR39-'alle Spiele'!AS39&gt;0),AND('alle Spiele'!$H39-'alle Spiele'!$J39=0,'alle Spiele'!AR39-'alle Spiele'!AS39=0)),Punktsystem!$B$6,0)))</f>
        <v>0</v>
      </c>
      <c r="AS39" s="224">
        <f>IF(AR39=Punktsystem!$B$6,IF(AND(Punktsystem!$D$9&lt;&gt;"",'alle Spiele'!$H39-'alle Spiele'!$J39='alle Spiele'!AR39-'alle Spiele'!AS39,'alle Spiele'!$H39&lt;&gt;'alle Spiele'!$J39),Punktsystem!$B$9,0)+IF(AND(Punktsystem!$D$11&lt;&gt;"",OR('alle Spiele'!$H39='alle Spiele'!AR39,'alle Spiele'!$J39='alle Spiele'!AS39)),Punktsystem!$B$11,0)+IF(AND(Punktsystem!$D$10&lt;&gt;"",'alle Spiele'!$H39='alle Spiele'!$J39,'alle Spiele'!AR39='alle Spiele'!AS39,ABS('alle Spiele'!$H39-'alle Spiele'!AR39)=1),Punktsystem!$B$10,0),0)</f>
        <v>0</v>
      </c>
      <c r="AT39" s="225">
        <f>IF(AR39=Punktsystem!$B$5,IF(AND(Punktsystem!$I$14&lt;&gt;"",'alle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U39" s="227">
        <f>IF(OR('alle Spiele'!AU39="",'alle Spiele'!AV39="",'alle Spiele'!$K39="x"),0,IF(AND('alle Spiele'!$H39='alle Spiele'!AU39,'alle Spiele'!$J39='alle Spiele'!AV39),Punktsystem!$B$5,IF(OR(AND('alle Spiele'!$H39-'alle Spiele'!$J39&lt;0,'alle Spiele'!AU39-'alle Spiele'!AV39&lt;0),AND('alle Spiele'!$H39-'alle Spiele'!$J39&gt;0,'alle Spiele'!AU39-'alle Spiele'!AV39&gt;0),AND('alle Spiele'!$H39-'alle Spiele'!$J39=0,'alle Spiele'!AU39-'alle Spiele'!AV39=0)),Punktsystem!$B$6,0)))</f>
        <v>0</v>
      </c>
      <c r="AV39" s="224">
        <f>IF(AU39=Punktsystem!$B$6,IF(AND(Punktsystem!$D$9&lt;&gt;"",'alle Spiele'!$H39-'alle Spiele'!$J39='alle Spiele'!AU39-'alle Spiele'!AV39,'alle Spiele'!$H39&lt;&gt;'alle Spiele'!$J39),Punktsystem!$B$9,0)+IF(AND(Punktsystem!$D$11&lt;&gt;"",OR('alle Spiele'!$H39='alle Spiele'!AU39,'alle Spiele'!$J39='alle Spiele'!AV39)),Punktsystem!$B$11,0)+IF(AND(Punktsystem!$D$10&lt;&gt;"",'alle Spiele'!$H39='alle Spiele'!$J39,'alle Spiele'!AU39='alle Spiele'!AV39,ABS('alle Spiele'!$H39-'alle Spiele'!AU39)=1),Punktsystem!$B$10,0),0)</f>
        <v>0</v>
      </c>
      <c r="AW39" s="225">
        <f>IF(AU39=Punktsystem!$B$5,IF(AND(Punktsystem!$I$14&lt;&gt;"",'alle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X39" s="227">
        <f>IF(OR('alle Spiele'!AX39="",'alle Spiele'!AY39="",'alle Spiele'!$K39="x"),0,IF(AND('alle Spiele'!$H39='alle Spiele'!AX39,'alle Spiele'!$J39='alle Spiele'!AY39),Punktsystem!$B$5,IF(OR(AND('alle Spiele'!$H39-'alle Spiele'!$J39&lt;0,'alle Spiele'!AX39-'alle Spiele'!AY39&lt;0),AND('alle Spiele'!$H39-'alle Spiele'!$J39&gt;0,'alle Spiele'!AX39-'alle Spiele'!AY39&gt;0),AND('alle Spiele'!$H39-'alle Spiele'!$J39=0,'alle Spiele'!AX39-'alle Spiele'!AY39=0)),Punktsystem!$B$6,0)))</f>
        <v>0</v>
      </c>
      <c r="AY39" s="224">
        <f>IF(AX39=Punktsystem!$B$6,IF(AND(Punktsystem!$D$9&lt;&gt;"",'alle Spiele'!$H39-'alle Spiele'!$J39='alle Spiele'!AX39-'alle Spiele'!AY39,'alle Spiele'!$H39&lt;&gt;'alle Spiele'!$J39),Punktsystem!$B$9,0)+IF(AND(Punktsystem!$D$11&lt;&gt;"",OR('alle Spiele'!$H39='alle Spiele'!AX39,'alle Spiele'!$J39='alle Spiele'!AY39)),Punktsystem!$B$11,0)+IF(AND(Punktsystem!$D$10&lt;&gt;"",'alle Spiele'!$H39='alle Spiele'!$J39,'alle Spiele'!AX39='alle Spiele'!AY39,ABS('alle Spiele'!$H39-'alle Spiele'!AX39)=1),Punktsystem!$B$10,0),0)</f>
        <v>0</v>
      </c>
      <c r="AZ39" s="225">
        <f>IF(AX39=Punktsystem!$B$5,IF(AND(Punktsystem!$I$14&lt;&gt;"",'alle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A39" s="227">
        <f>IF(OR('alle Spiele'!BA39="",'alle Spiele'!BB39="",'alle Spiele'!$K39="x"),0,IF(AND('alle Spiele'!$H39='alle Spiele'!BA39,'alle Spiele'!$J39='alle Spiele'!BB39),Punktsystem!$B$5,IF(OR(AND('alle Spiele'!$H39-'alle Spiele'!$J39&lt;0,'alle Spiele'!BA39-'alle Spiele'!BB39&lt;0),AND('alle Spiele'!$H39-'alle Spiele'!$J39&gt;0,'alle Spiele'!BA39-'alle Spiele'!BB39&gt;0),AND('alle Spiele'!$H39-'alle Spiele'!$J39=0,'alle Spiele'!BA39-'alle Spiele'!BB39=0)),Punktsystem!$B$6,0)))</f>
        <v>0</v>
      </c>
      <c r="BB39" s="224">
        <f>IF(BA39=Punktsystem!$B$6,IF(AND(Punktsystem!$D$9&lt;&gt;"",'alle Spiele'!$H39-'alle Spiele'!$J39='alle Spiele'!BA39-'alle Spiele'!BB39,'alle Spiele'!$H39&lt;&gt;'alle Spiele'!$J39),Punktsystem!$B$9,0)+IF(AND(Punktsystem!$D$11&lt;&gt;"",OR('alle Spiele'!$H39='alle Spiele'!BA39,'alle Spiele'!$J39='alle Spiele'!BB39)),Punktsystem!$B$11,0)+IF(AND(Punktsystem!$D$10&lt;&gt;"",'alle Spiele'!$H39='alle Spiele'!$J39,'alle Spiele'!BA39='alle Spiele'!BB39,ABS('alle Spiele'!$H39-'alle Spiele'!BA39)=1),Punktsystem!$B$10,0),0)</f>
        <v>0</v>
      </c>
      <c r="BC39" s="225">
        <f>IF(BA39=Punktsystem!$B$5,IF(AND(Punktsystem!$I$14&lt;&gt;"",'alle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D39" s="227">
        <f>IF(OR('alle Spiele'!BD39="",'alle Spiele'!BE39="",'alle Spiele'!$K39="x"),0,IF(AND('alle Spiele'!$H39='alle Spiele'!BD39,'alle Spiele'!$J39='alle Spiele'!BE39),Punktsystem!$B$5,IF(OR(AND('alle Spiele'!$H39-'alle Spiele'!$J39&lt;0,'alle Spiele'!BD39-'alle Spiele'!BE39&lt;0),AND('alle Spiele'!$H39-'alle Spiele'!$J39&gt;0,'alle Spiele'!BD39-'alle Spiele'!BE39&gt;0),AND('alle Spiele'!$H39-'alle Spiele'!$J39=0,'alle Spiele'!BD39-'alle Spiele'!BE39=0)),Punktsystem!$B$6,0)))</f>
        <v>0</v>
      </c>
      <c r="BE39" s="224">
        <f>IF(BD39=Punktsystem!$B$6,IF(AND(Punktsystem!$D$9&lt;&gt;"",'alle Spiele'!$H39-'alle Spiele'!$J39='alle Spiele'!BD39-'alle Spiele'!BE39,'alle Spiele'!$H39&lt;&gt;'alle Spiele'!$J39),Punktsystem!$B$9,0)+IF(AND(Punktsystem!$D$11&lt;&gt;"",OR('alle Spiele'!$H39='alle Spiele'!BD39,'alle Spiele'!$J39='alle Spiele'!BE39)),Punktsystem!$B$11,0)+IF(AND(Punktsystem!$D$10&lt;&gt;"",'alle Spiele'!$H39='alle Spiele'!$J39,'alle Spiele'!BD39='alle Spiele'!BE39,ABS('alle Spiele'!$H39-'alle Spiele'!BD39)=1),Punktsystem!$B$10,0),0)</f>
        <v>0</v>
      </c>
      <c r="BF39" s="225">
        <f>IF(BD39=Punktsystem!$B$5,IF(AND(Punktsystem!$I$14&lt;&gt;"",'alle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G39" s="227">
        <f>IF(OR('alle Spiele'!BG39="",'alle Spiele'!BH39="",'alle Spiele'!$K39="x"),0,IF(AND('alle Spiele'!$H39='alle Spiele'!BG39,'alle Spiele'!$J39='alle Spiele'!BH39),Punktsystem!$B$5,IF(OR(AND('alle Spiele'!$H39-'alle Spiele'!$J39&lt;0,'alle Spiele'!BG39-'alle Spiele'!BH39&lt;0),AND('alle Spiele'!$H39-'alle Spiele'!$J39&gt;0,'alle Spiele'!BG39-'alle Spiele'!BH39&gt;0),AND('alle Spiele'!$H39-'alle Spiele'!$J39=0,'alle Spiele'!BG39-'alle Spiele'!BH39=0)),Punktsystem!$B$6,0)))</f>
        <v>0</v>
      </c>
      <c r="BH39" s="224">
        <f>IF(BG39=Punktsystem!$B$6,IF(AND(Punktsystem!$D$9&lt;&gt;"",'alle Spiele'!$H39-'alle Spiele'!$J39='alle Spiele'!BG39-'alle Spiele'!BH39,'alle Spiele'!$H39&lt;&gt;'alle Spiele'!$J39),Punktsystem!$B$9,0)+IF(AND(Punktsystem!$D$11&lt;&gt;"",OR('alle Spiele'!$H39='alle Spiele'!BG39,'alle Spiele'!$J39='alle Spiele'!BH39)),Punktsystem!$B$11,0)+IF(AND(Punktsystem!$D$10&lt;&gt;"",'alle Spiele'!$H39='alle Spiele'!$J39,'alle Spiele'!BG39='alle Spiele'!BH39,ABS('alle Spiele'!$H39-'alle Spiele'!BG39)=1),Punktsystem!$B$10,0),0)</f>
        <v>0</v>
      </c>
      <c r="BI39" s="225">
        <f>IF(BG39=Punktsystem!$B$5,IF(AND(Punktsystem!$I$14&lt;&gt;"",'alle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J39" s="227">
        <f>IF(OR('alle Spiele'!BJ39="",'alle Spiele'!BK39="",'alle Spiele'!$K39="x"),0,IF(AND('alle Spiele'!$H39='alle Spiele'!BJ39,'alle Spiele'!$J39='alle Spiele'!BK39),Punktsystem!$B$5,IF(OR(AND('alle Spiele'!$H39-'alle Spiele'!$J39&lt;0,'alle Spiele'!BJ39-'alle Spiele'!BK39&lt;0),AND('alle Spiele'!$H39-'alle Spiele'!$J39&gt;0,'alle Spiele'!BJ39-'alle Spiele'!BK39&gt;0),AND('alle Spiele'!$H39-'alle Spiele'!$J39=0,'alle Spiele'!BJ39-'alle Spiele'!BK39=0)),Punktsystem!$B$6,0)))</f>
        <v>0</v>
      </c>
      <c r="BK39" s="224">
        <f>IF(BJ39=Punktsystem!$B$6,IF(AND(Punktsystem!$D$9&lt;&gt;"",'alle Spiele'!$H39-'alle Spiele'!$J39='alle Spiele'!BJ39-'alle Spiele'!BK39,'alle Spiele'!$H39&lt;&gt;'alle Spiele'!$J39),Punktsystem!$B$9,0)+IF(AND(Punktsystem!$D$11&lt;&gt;"",OR('alle Spiele'!$H39='alle Spiele'!BJ39,'alle Spiele'!$J39='alle Spiele'!BK39)),Punktsystem!$B$11,0)+IF(AND(Punktsystem!$D$10&lt;&gt;"",'alle Spiele'!$H39='alle Spiele'!$J39,'alle Spiele'!BJ39='alle Spiele'!BK39,ABS('alle Spiele'!$H39-'alle Spiele'!BJ39)=1),Punktsystem!$B$10,0),0)</f>
        <v>0</v>
      </c>
      <c r="BL39" s="225">
        <f>IF(BJ39=Punktsystem!$B$5,IF(AND(Punktsystem!$I$14&lt;&gt;"",'alle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M39" s="227">
        <f>IF(OR('alle Spiele'!BM39="",'alle Spiele'!BN39="",'alle Spiele'!$K39="x"),0,IF(AND('alle Spiele'!$H39='alle Spiele'!BM39,'alle Spiele'!$J39='alle Spiele'!BN39),Punktsystem!$B$5,IF(OR(AND('alle Spiele'!$H39-'alle Spiele'!$J39&lt;0,'alle Spiele'!BM39-'alle Spiele'!BN39&lt;0),AND('alle Spiele'!$H39-'alle Spiele'!$J39&gt;0,'alle Spiele'!BM39-'alle Spiele'!BN39&gt;0),AND('alle Spiele'!$H39-'alle Spiele'!$J39=0,'alle Spiele'!BM39-'alle Spiele'!BN39=0)),Punktsystem!$B$6,0)))</f>
        <v>0</v>
      </c>
      <c r="BN39" s="224">
        <f>IF(BM39=Punktsystem!$B$6,IF(AND(Punktsystem!$D$9&lt;&gt;"",'alle Spiele'!$H39-'alle Spiele'!$J39='alle Spiele'!BM39-'alle Spiele'!BN39,'alle Spiele'!$H39&lt;&gt;'alle Spiele'!$J39),Punktsystem!$B$9,0)+IF(AND(Punktsystem!$D$11&lt;&gt;"",OR('alle Spiele'!$H39='alle Spiele'!BM39,'alle Spiele'!$J39='alle Spiele'!BN39)),Punktsystem!$B$11,0)+IF(AND(Punktsystem!$D$10&lt;&gt;"",'alle Spiele'!$H39='alle Spiele'!$J39,'alle Spiele'!BM39='alle Spiele'!BN39,ABS('alle Spiele'!$H39-'alle Spiele'!BM39)=1),Punktsystem!$B$10,0),0)</f>
        <v>0</v>
      </c>
      <c r="BO39" s="225">
        <f>IF(BM39=Punktsystem!$B$5,IF(AND(Punktsystem!$I$14&lt;&gt;"",'alle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P39" s="227">
        <f>IF(OR('alle Spiele'!BP39="",'alle Spiele'!BQ39="",'alle Spiele'!$K39="x"),0,IF(AND('alle Spiele'!$H39='alle Spiele'!BP39,'alle Spiele'!$J39='alle Spiele'!BQ39),Punktsystem!$B$5,IF(OR(AND('alle Spiele'!$H39-'alle Spiele'!$J39&lt;0,'alle Spiele'!BP39-'alle Spiele'!BQ39&lt;0),AND('alle Spiele'!$H39-'alle Spiele'!$J39&gt;0,'alle Spiele'!BP39-'alle Spiele'!BQ39&gt;0),AND('alle Spiele'!$H39-'alle Spiele'!$J39=0,'alle Spiele'!BP39-'alle Spiele'!BQ39=0)),Punktsystem!$B$6,0)))</f>
        <v>0</v>
      </c>
      <c r="BQ39" s="224">
        <f>IF(BP39=Punktsystem!$B$6,IF(AND(Punktsystem!$D$9&lt;&gt;"",'alle Spiele'!$H39-'alle Spiele'!$J39='alle Spiele'!BP39-'alle Spiele'!BQ39,'alle Spiele'!$H39&lt;&gt;'alle Spiele'!$J39),Punktsystem!$B$9,0)+IF(AND(Punktsystem!$D$11&lt;&gt;"",OR('alle Spiele'!$H39='alle Spiele'!BP39,'alle Spiele'!$J39='alle Spiele'!BQ39)),Punktsystem!$B$11,0)+IF(AND(Punktsystem!$D$10&lt;&gt;"",'alle Spiele'!$H39='alle Spiele'!$J39,'alle Spiele'!BP39='alle Spiele'!BQ39,ABS('alle Spiele'!$H39-'alle Spiele'!BP39)=1),Punktsystem!$B$10,0),0)</f>
        <v>0</v>
      </c>
      <c r="BR39" s="225">
        <f>IF(BP39=Punktsystem!$B$5,IF(AND(Punktsystem!$I$14&lt;&gt;"",'alle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S39" s="227">
        <f>IF(OR('alle Spiele'!BS39="",'alle Spiele'!BT39="",'alle Spiele'!$K39="x"),0,IF(AND('alle Spiele'!$H39='alle Spiele'!BS39,'alle Spiele'!$J39='alle Spiele'!BT39),Punktsystem!$B$5,IF(OR(AND('alle Spiele'!$H39-'alle Spiele'!$J39&lt;0,'alle Spiele'!BS39-'alle Spiele'!BT39&lt;0),AND('alle Spiele'!$H39-'alle Spiele'!$J39&gt;0,'alle Spiele'!BS39-'alle Spiele'!BT39&gt;0),AND('alle Spiele'!$H39-'alle Spiele'!$J39=0,'alle Spiele'!BS39-'alle Spiele'!BT39=0)),Punktsystem!$B$6,0)))</f>
        <v>0</v>
      </c>
      <c r="BT39" s="224">
        <f>IF(BS39=Punktsystem!$B$6,IF(AND(Punktsystem!$D$9&lt;&gt;"",'alle Spiele'!$H39-'alle Spiele'!$J39='alle Spiele'!BS39-'alle Spiele'!BT39,'alle Spiele'!$H39&lt;&gt;'alle Spiele'!$J39),Punktsystem!$B$9,0)+IF(AND(Punktsystem!$D$11&lt;&gt;"",OR('alle Spiele'!$H39='alle Spiele'!BS39,'alle Spiele'!$J39='alle Spiele'!BT39)),Punktsystem!$B$11,0)+IF(AND(Punktsystem!$D$10&lt;&gt;"",'alle Spiele'!$H39='alle Spiele'!$J39,'alle Spiele'!BS39='alle Spiele'!BT39,ABS('alle Spiele'!$H39-'alle Spiele'!BS39)=1),Punktsystem!$B$10,0),0)</f>
        <v>0</v>
      </c>
      <c r="BU39" s="225">
        <f>IF(BS39=Punktsystem!$B$5,IF(AND(Punktsystem!$I$14&lt;&gt;"",'alle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V39" s="227">
        <f>IF(OR('alle Spiele'!BV39="",'alle Spiele'!BW39="",'alle Spiele'!$K39="x"),0,IF(AND('alle Spiele'!$H39='alle Spiele'!BV39,'alle Spiele'!$J39='alle Spiele'!BW39),Punktsystem!$B$5,IF(OR(AND('alle Spiele'!$H39-'alle Spiele'!$J39&lt;0,'alle Spiele'!BV39-'alle Spiele'!BW39&lt;0),AND('alle Spiele'!$H39-'alle Spiele'!$J39&gt;0,'alle Spiele'!BV39-'alle Spiele'!BW39&gt;0),AND('alle Spiele'!$H39-'alle Spiele'!$J39=0,'alle Spiele'!BV39-'alle Spiele'!BW39=0)),Punktsystem!$B$6,0)))</f>
        <v>0</v>
      </c>
      <c r="BW39" s="224">
        <f>IF(BV39=Punktsystem!$B$6,IF(AND(Punktsystem!$D$9&lt;&gt;"",'alle Spiele'!$H39-'alle Spiele'!$J39='alle Spiele'!BV39-'alle Spiele'!BW39,'alle Spiele'!$H39&lt;&gt;'alle Spiele'!$J39),Punktsystem!$B$9,0)+IF(AND(Punktsystem!$D$11&lt;&gt;"",OR('alle Spiele'!$H39='alle Spiele'!BV39,'alle Spiele'!$J39='alle Spiele'!BW39)),Punktsystem!$B$11,0)+IF(AND(Punktsystem!$D$10&lt;&gt;"",'alle Spiele'!$H39='alle Spiele'!$J39,'alle Spiele'!BV39='alle Spiele'!BW39,ABS('alle Spiele'!$H39-'alle Spiele'!BV39)=1),Punktsystem!$B$10,0),0)</f>
        <v>0</v>
      </c>
      <c r="BX39" s="225">
        <f>IF(BV39=Punktsystem!$B$5,IF(AND(Punktsystem!$I$14&lt;&gt;"",'alle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Y39" s="227">
        <f>IF(OR('alle Spiele'!BY39="",'alle Spiele'!BZ39="",'alle Spiele'!$K39="x"),0,IF(AND('alle Spiele'!$H39='alle Spiele'!BY39,'alle Spiele'!$J39='alle Spiele'!BZ39),Punktsystem!$B$5,IF(OR(AND('alle Spiele'!$H39-'alle Spiele'!$J39&lt;0,'alle Spiele'!BY39-'alle Spiele'!BZ39&lt;0),AND('alle Spiele'!$H39-'alle Spiele'!$J39&gt;0,'alle Spiele'!BY39-'alle Spiele'!BZ39&gt;0),AND('alle Spiele'!$H39-'alle Spiele'!$J39=0,'alle Spiele'!BY39-'alle Spiele'!BZ39=0)),Punktsystem!$B$6,0)))</f>
        <v>0</v>
      </c>
      <c r="BZ39" s="224">
        <f>IF(BY39=Punktsystem!$B$6,IF(AND(Punktsystem!$D$9&lt;&gt;"",'alle Spiele'!$H39-'alle Spiele'!$J39='alle Spiele'!BY39-'alle Spiele'!BZ39,'alle Spiele'!$H39&lt;&gt;'alle Spiele'!$J39),Punktsystem!$B$9,0)+IF(AND(Punktsystem!$D$11&lt;&gt;"",OR('alle Spiele'!$H39='alle Spiele'!BY39,'alle Spiele'!$J39='alle Spiele'!BZ39)),Punktsystem!$B$11,0)+IF(AND(Punktsystem!$D$10&lt;&gt;"",'alle Spiele'!$H39='alle Spiele'!$J39,'alle Spiele'!BY39='alle Spiele'!BZ39,ABS('alle Spiele'!$H39-'alle Spiele'!BY39)=1),Punktsystem!$B$10,0),0)</f>
        <v>0</v>
      </c>
      <c r="CA39" s="225">
        <f>IF(BY39=Punktsystem!$B$5,IF(AND(Punktsystem!$I$14&lt;&gt;"",'alle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B39" s="227">
        <f>IF(OR('alle Spiele'!CB39="",'alle Spiele'!CC39="",'alle Spiele'!$K39="x"),0,IF(AND('alle Spiele'!$H39='alle Spiele'!CB39,'alle Spiele'!$J39='alle Spiele'!CC39),Punktsystem!$B$5,IF(OR(AND('alle Spiele'!$H39-'alle Spiele'!$J39&lt;0,'alle Spiele'!CB39-'alle Spiele'!CC39&lt;0),AND('alle Spiele'!$H39-'alle Spiele'!$J39&gt;0,'alle Spiele'!CB39-'alle Spiele'!CC39&gt;0),AND('alle Spiele'!$H39-'alle Spiele'!$J39=0,'alle Spiele'!CB39-'alle Spiele'!CC39=0)),Punktsystem!$B$6,0)))</f>
        <v>0</v>
      </c>
      <c r="CC39" s="224">
        <f>IF(CB39=Punktsystem!$B$6,IF(AND(Punktsystem!$D$9&lt;&gt;"",'alle Spiele'!$H39-'alle Spiele'!$J39='alle Spiele'!CB39-'alle Spiele'!CC39,'alle Spiele'!$H39&lt;&gt;'alle Spiele'!$J39),Punktsystem!$B$9,0)+IF(AND(Punktsystem!$D$11&lt;&gt;"",OR('alle Spiele'!$H39='alle Spiele'!CB39,'alle Spiele'!$J39='alle Spiele'!CC39)),Punktsystem!$B$11,0)+IF(AND(Punktsystem!$D$10&lt;&gt;"",'alle Spiele'!$H39='alle Spiele'!$J39,'alle Spiele'!CB39='alle Spiele'!CC39,ABS('alle Spiele'!$H39-'alle Spiele'!CB39)=1),Punktsystem!$B$10,0),0)</f>
        <v>0</v>
      </c>
      <c r="CD39" s="225">
        <f>IF(CB39=Punktsystem!$B$5,IF(AND(Punktsystem!$I$14&lt;&gt;"",'alle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E39" s="227">
        <f>IF(OR('alle Spiele'!CE39="",'alle Spiele'!CF39="",'alle Spiele'!$K39="x"),0,IF(AND('alle Spiele'!$H39='alle Spiele'!CE39,'alle Spiele'!$J39='alle Spiele'!CF39),Punktsystem!$B$5,IF(OR(AND('alle Spiele'!$H39-'alle Spiele'!$J39&lt;0,'alle Spiele'!CE39-'alle Spiele'!CF39&lt;0),AND('alle Spiele'!$H39-'alle Spiele'!$J39&gt;0,'alle Spiele'!CE39-'alle Spiele'!CF39&gt;0),AND('alle Spiele'!$H39-'alle Spiele'!$J39=0,'alle Spiele'!CE39-'alle Spiele'!CF39=0)),Punktsystem!$B$6,0)))</f>
        <v>0</v>
      </c>
      <c r="CF39" s="224">
        <f>IF(CE39=Punktsystem!$B$6,IF(AND(Punktsystem!$D$9&lt;&gt;"",'alle Spiele'!$H39-'alle Spiele'!$J39='alle Spiele'!CE39-'alle Spiele'!CF39,'alle Spiele'!$H39&lt;&gt;'alle Spiele'!$J39),Punktsystem!$B$9,0)+IF(AND(Punktsystem!$D$11&lt;&gt;"",OR('alle Spiele'!$H39='alle Spiele'!CE39,'alle Spiele'!$J39='alle Spiele'!CF39)),Punktsystem!$B$11,0)+IF(AND(Punktsystem!$D$10&lt;&gt;"",'alle Spiele'!$H39='alle Spiele'!$J39,'alle Spiele'!CE39='alle Spiele'!CF39,ABS('alle Spiele'!$H39-'alle Spiele'!CE39)=1),Punktsystem!$B$10,0),0)</f>
        <v>0</v>
      </c>
      <c r="CG39" s="225">
        <f>IF(CE39=Punktsystem!$B$5,IF(AND(Punktsystem!$I$14&lt;&gt;"",'alle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H39" s="227">
        <f>IF(OR('alle Spiele'!CH39="",'alle Spiele'!CI39="",'alle Spiele'!$K39="x"),0,IF(AND('alle Spiele'!$H39='alle Spiele'!CH39,'alle Spiele'!$J39='alle Spiele'!CI39),Punktsystem!$B$5,IF(OR(AND('alle Spiele'!$H39-'alle Spiele'!$J39&lt;0,'alle Spiele'!CH39-'alle Spiele'!CI39&lt;0),AND('alle Spiele'!$H39-'alle Spiele'!$J39&gt;0,'alle Spiele'!CH39-'alle Spiele'!CI39&gt;0),AND('alle Spiele'!$H39-'alle Spiele'!$J39=0,'alle Spiele'!CH39-'alle Spiele'!CI39=0)),Punktsystem!$B$6,0)))</f>
        <v>0</v>
      </c>
      <c r="CI39" s="224">
        <f>IF(CH39=Punktsystem!$B$6,IF(AND(Punktsystem!$D$9&lt;&gt;"",'alle Spiele'!$H39-'alle Spiele'!$J39='alle Spiele'!CH39-'alle Spiele'!CI39,'alle Spiele'!$H39&lt;&gt;'alle Spiele'!$J39),Punktsystem!$B$9,0)+IF(AND(Punktsystem!$D$11&lt;&gt;"",OR('alle Spiele'!$H39='alle Spiele'!CH39,'alle Spiele'!$J39='alle Spiele'!CI39)),Punktsystem!$B$11,0)+IF(AND(Punktsystem!$D$10&lt;&gt;"",'alle Spiele'!$H39='alle Spiele'!$J39,'alle Spiele'!CH39='alle Spiele'!CI39,ABS('alle Spiele'!$H39-'alle Spiele'!CH39)=1),Punktsystem!$B$10,0),0)</f>
        <v>0</v>
      </c>
      <c r="CJ39" s="225">
        <f>IF(CH39=Punktsystem!$B$5,IF(AND(Punktsystem!$I$14&lt;&gt;"",'alle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K39" s="227">
        <f>IF(OR('alle Spiele'!CK39="",'alle Spiele'!CL39="",'alle Spiele'!$K39="x"),0,IF(AND('alle Spiele'!$H39='alle Spiele'!CK39,'alle Spiele'!$J39='alle Spiele'!CL39),Punktsystem!$B$5,IF(OR(AND('alle Spiele'!$H39-'alle Spiele'!$J39&lt;0,'alle Spiele'!CK39-'alle Spiele'!CL39&lt;0),AND('alle Spiele'!$H39-'alle Spiele'!$J39&gt;0,'alle Spiele'!CK39-'alle Spiele'!CL39&gt;0),AND('alle Spiele'!$H39-'alle Spiele'!$J39=0,'alle Spiele'!CK39-'alle Spiele'!CL39=0)),Punktsystem!$B$6,0)))</f>
        <v>0</v>
      </c>
      <c r="CL39" s="224">
        <f>IF(CK39=Punktsystem!$B$6,IF(AND(Punktsystem!$D$9&lt;&gt;"",'alle Spiele'!$H39-'alle Spiele'!$J39='alle Spiele'!CK39-'alle Spiele'!CL39,'alle Spiele'!$H39&lt;&gt;'alle Spiele'!$J39),Punktsystem!$B$9,0)+IF(AND(Punktsystem!$D$11&lt;&gt;"",OR('alle Spiele'!$H39='alle Spiele'!CK39,'alle Spiele'!$J39='alle Spiele'!CL39)),Punktsystem!$B$11,0)+IF(AND(Punktsystem!$D$10&lt;&gt;"",'alle Spiele'!$H39='alle Spiele'!$J39,'alle Spiele'!CK39='alle Spiele'!CL39,ABS('alle Spiele'!$H39-'alle Spiele'!CK39)=1),Punktsystem!$B$10,0),0)</f>
        <v>0</v>
      </c>
      <c r="CM39" s="225">
        <f>IF(CK39=Punktsystem!$B$5,IF(AND(Punktsystem!$I$14&lt;&gt;"",'alle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N39" s="227">
        <f>IF(OR('alle Spiele'!CN39="",'alle Spiele'!CO39="",'alle Spiele'!$K39="x"),0,IF(AND('alle Spiele'!$H39='alle Spiele'!CN39,'alle Spiele'!$J39='alle Spiele'!CO39),Punktsystem!$B$5,IF(OR(AND('alle Spiele'!$H39-'alle Spiele'!$J39&lt;0,'alle Spiele'!CN39-'alle Spiele'!CO39&lt;0),AND('alle Spiele'!$H39-'alle Spiele'!$J39&gt;0,'alle Spiele'!CN39-'alle Spiele'!CO39&gt;0),AND('alle Spiele'!$H39-'alle Spiele'!$J39=0,'alle Spiele'!CN39-'alle Spiele'!CO39=0)),Punktsystem!$B$6,0)))</f>
        <v>0</v>
      </c>
      <c r="CO39" s="224">
        <f>IF(CN39=Punktsystem!$B$6,IF(AND(Punktsystem!$D$9&lt;&gt;"",'alle Spiele'!$H39-'alle Spiele'!$J39='alle Spiele'!CN39-'alle Spiele'!CO39,'alle Spiele'!$H39&lt;&gt;'alle Spiele'!$J39),Punktsystem!$B$9,0)+IF(AND(Punktsystem!$D$11&lt;&gt;"",OR('alle Spiele'!$H39='alle Spiele'!CN39,'alle Spiele'!$J39='alle Spiele'!CO39)),Punktsystem!$B$11,0)+IF(AND(Punktsystem!$D$10&lt;&gt;"",'alle Spiele'!$H39='alle Spiele'!$J39,'alle Spiele'!CN39='alle Spiele'!CO39,ABS('alle Spiele'!$H39-'alle Spiele'!CN39)=1),Punktsystem!$B$10,0),0)</f>
        <v>0</v>
      </c>
      <c r="CP39" s="225">
        <f>IF(CN39=Punktsystem!$B$5,IF(AND(Punktsystem!$I$14&lt;&gt;"",'alle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Q39" s="227">
        <f>IF(OR('alle Spiele'!CQ39="",'alle Spiele'!CR39="",'alle Spiele'!$K39="x"),0,IF(AND('alle Spiele'!$H39='alle Spiele'!CQ39,'alle Spiele'!$J39='alle Spiele'!CR39),Punktsystem!$B$5,IF(OR(AND('alle Spiele'!$H39-'alle Spiele'!$J39&lt;0,'alle Spiele'!CQ39-'alle Spiele'!CR39&lt;0),AND('alle Spiele'!$H39-'alle Spiele'!$J39&gt;0,'alle Spiele'!CQ39-'alle Spiele'!CR39&gt;0),AND('alle Spiele'!$H39-'alle Spiele'!$J39=0,'alle Spiele'!CQ39-'alle Spiele'!CR39=0)),Punktsystem!$B$6,0)))</f>
        <v>0</v>
      </c>
      <c r="CR39" s="224">
        <f>IF(CQ39=Punktsystem!$B$6,IF(AND(Punktsystem!$D$9&lt;&gt;"",'alle Spiele'!$H39-'alle Spiele'!$J39='alle Spiele'!CQ39-'alle Spiele'!CR39,'alle Spiele'!$H39&lt;&gt;'alle Spiele'!$J39),Punktsystem!$B$9,0)+IF(AND(Punktsystem!$D$11&lt;&gt;"",OR('alle Spiele'!$H39='alle Spiele'!CQ39,'alle Spiele'!$J39='alle Spiele'!CR39)),Punktsystem!$B$11,0)+IF(AND(Punktsystem!$D$10&lt;&gt;"",'alle Spiele'!$H39='alle Spiele'!$J39,'alle Spiele'!CQ39='alle Spiele'!CR39,ABS('alle Spiele'!$H39-'alle Spiele'!CQ39)=1),Punktsystem!$B$10,0),0)</f>
        <v>0</v>
      </c>
      <c r="CS39" s="225">
        <f>IF(CQ39=Punktsystem!$B$5,IF(AND(Punktsystem!$I$14&lt;&gt;"",'alle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T39" s="227">
        <f>IF(OR('alle Spiele'!CT39="",'alle Spiele'!CU39="",'alle Spiele'!$K39="x"),0,IF(AND('alle Spiele'!$H39='alle Spiele'!CT39,'alle Spiele'!$J39='alle Spiele'!CU39),Punktsystem!$B$5,IF(OR(AND('alle Spiele'!$H39-'alle Spiele'!$J39&lt;0,'alle Spiele'!CT39-'alle Spiele'!CU39&lt;0),AND('alle Spiele'!$H39-'alle Spiele'!$J39&gt;0,'alle Spiele'!CT39-'alle Spiele'!CU39&gt;0),AND('alle Spiele'!$H39-'alle Spiele'!$J39=0,'alle Spiele'!CT39-'alle Spiele'!CU39=0)),Punktsystem!$B$6,0)))</f>
        <v>0</v>
      </c>
      <c r="CU39" s="224">
        <f>IF(CT39=Punktsystem!$B$6,IF(AND(Punktsystem!$D$9&lt;&gt;"",'alle Spiele'!$H39-'alle Spiele'!$J39='alle Spiele'!CT39-'alle Spiele'!CU39,'alle Spiele'!$H39&lt;&gt;'alle Spiele'!$J39),Punktsystem!$B$9,0)+IF(AND(Punktsystem!$D$11&lt;&gt;"",OR('alle Spiele'!$H39='alle Spiele'!CT39,'alle Spiele'!$J39='alle Spiele'!CU39)),Punktsystem!$B$11,0)+IF(AND(Punktsystem!$D$10&lt;&gt;"",'alle Spiele'!$H39='alle Spiele'!$J39,'alle Spiele'!CT39='alle Spiele'!CU39,ABS('alle Spiele'!$H39-'alle Spiele'!CT39)=1),Punktsystem!$B$10,0),0)</f>
        <v>0</v>
      </c>
      <c r="CV39" s="225">
        <f>IF(CT39=Punktsystem!$B$5,IF(AND(Punktsystem!$I$14&lt;&gt;"",'alle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W39" s="227">
        <f>IF(OR('alle Spiele'!CW39="",'alle Spiele'!CX39="",'alle Spiele'!$K39="x"),0,IF(AND('alle Spiele'!$H39='alle Spiele'!CW39,'alle Spiele'!$J39='alle Spiele'!CX39),Punktsystem!$B$5,IF(OR(AND('alle Spiele'!$H39-'alle Spiele'!$J39&lt;0,'alle Spiele'!CW39-'alle Spiele'!CX39&lt;0),AND('alle Spiele'!$H39-'alle Spiele'!$J39&gt;0,'alle Spiele'!CW39-'alle Spiele'!CX39&gt;0),AND('alle Spiele'!$H39-'alle Spiele'!$J39=0,'alle Spiele'!CW39-'alle Spiele'!CX39=0)),Punktsystem!$B$6,0)))</f>
        <v>0</v>
      </c>
      <c r="CX39" s="224">
        <f>IF(CW39=Punktsystem!$B$6,IF(AND(Punktsystem!$D$9&lt;&gt;"",'alle Spiele'!$H39-'alle Spiele'!$J39='alle Spiele'!CW39-'alle Spiele'!CX39,'alle Spiele'!$H39&lt;&gt;'alle Spiele'!$J39),Punktsystem!$B$9,0)+IF(AND(Punktsystem!$D$11&lt;&gt;"",OR('alle Spiele'!$H39='alle Spiele'!CW39,'alle Spiele'!$J39='alle Spiele'!CX39)),Punktsystem!$B$11,0)+IF(AND(Punktsystem!$D$10&lt;&gt;"",'alle Spiele'!$H39='alle Spiele'!$J39,'alle Spiele'!CW39='alle Spiele'!CX39,ABS('alle Spiele'!$H39-'alle Spiele'!CW39)=1),Punktsystem!$B$10,0),0)</f>
        <v>0</v>
      </c>
      <c r="CY39" s="225">
        <f>IF(CW39=Punktsystem!$B$5,IF(AND(Punktsystem!$I$14&lt;&gt;"",'alle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Z39" s="227">
        <f>IF(OR('alle Spiele'!CZ39="",'alle Spiele'!DA39="",'alle Spiele'!$K39="x"),0,IF(AND('alle Spiele'!$H39='alle Spiele'!CZ39,'alle Spiele'!$J39='alle Spiele'!DA39),Punktsystem!$B$5,IF(OR(AND('alle Spiele'!$H39-'alle Spiele'!$J39&lt;0,'alle Spiele'!CZ39-'alle Spiele'!DA39&lt;0),AND('alle Spiele'!$H39-'alle Spiele'!$J39&gt;0,'alle Spiele'!CZ39-'alle Spiele'!DA39&gt;0),AND('alle Spiele'!$H39-'alle Spiele'!$J39=0,'alle Spiele'!CZ39-'alle Spiele'!DA39=0)),Punktsystem!$B$6,0)))</f>
        <v>0</v>
      </c>
      <c r="DA39" s="224">
        <f>IF(CZ39=Punktsystem!$B$6,IF(AND(Punktsystem!$D$9&lt;&gt;"",'alle Spiele'!$H39-'alle Spiele'!$J39='alle Spiele'!CZ39-'alle Spiele'!DA39,'alle Spiele'!$H39&lt;&gt;'alle Spiele'!$J39),Punktsystem!$B$9,0)+IF(AND(Punktsystem!$D$11&lt;&gt;"",OR('alle Spiele'!$H39='alle Spiele'!CZ39,'alle Spiele'!$J39='alle Spiele'!DA39)),Punktsystem!$B$11,0)+IF(AND(Punktsystem!$D$10&lt;&gt;"",'alle Spiele'!$H39='alle Spiele'!$J39,'alle Spiele'!CZ39='alle Spiele'!DA39,ABS('alle Spiele'!$H39-'alle Spiele'!CZ39)=1),Punktsystem!$B$10,0),0)</f>
        <v>0</v>
      </c>
      <c r="DB39" s="225">
        <f>IF(CZ39=Punktsystem!$B$5,IF(AND(Punktsystem!$I$14&lt;&gt;"",'alle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C39" s="227">
        <f>IF(OR('alle Spiele'!DC39="",'alle Spiele'!DD39="",'alle Spiele'!$K39="x"),0,IF(AND('alle Spiele'!$H39='alle Spiele'!DC39,'alle Spiele'!$J39='alle Spiele'!DD39),Punktsystem!$B$5,IF(OR(AND('alle Spiele'!$H39-'alle Spiele'!$J39&lt;0,'alle Spiele'!DC39-'alle Spiele'!DD39&lt;0),AND('alle Spiele'!$H39-'alle Spiele'!$J39&gt;0,'alle Spiele'!DC39-'alle Spiele'!DD39&gt;0),AND('alle Spiele'!$H39-'alle Spiele'!$J39=0,'alle Spiele'!DC39-'alle Spiele'!DD39=0)),Punktsystem!$B$6,0)))</f>
        <v>0</v>
      </c>
      <c r="DD39" s="224">
        <f>IF(DC39=Punktsystem!$B$6,IF(AND(Punktsystem!$D$9&lt;&gt;"",'alle Spiele'!$H39-'alle Spiele'!$J39='alle Spiele'!DC39-'alle Spiele'!DD39,'alle Spiele'!$H39&lt;&gt;'alle Spiele'!$J39),Punktsystem!$B$9,0)+IF(AND(Punktsystem!$D$11&lt;&gt;"",OR('alle Spiele'!$H39='alle Spiele'!DC39,'alle Spiele'!$J39='alle Spiele'!DD39)),Punktsystem!$B$11,0)+IF(AND(Punktsystem!$D$10&lt;&gt;"",'alle Spiele'!$H39='alle Spiele'!$J39,'alle Spiele'!DC39='alle Spiele'!DD39,ABS('alle Spiele'!$H39-'alle Spiele'!DC39)=1),Punktsystem!$B$10,0),0)</f>
        <v>0</v>
      </c>
      <c r="DE39" s="225">
        <f>IF(DC39=Punktsystem!$B$5,IF(AND(Punktsystem!$I$14&lt;&gt;"",'alle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F39" s="227">
        <f>IF(OR('alle Spiele'!DF39="",'alle Spiele'!DG39="",'alle Spiele'!$K39="x"),0,IF(AND('alle Spiele'!$H39='alle Spiele'!DF39,'alle Spiele'!$J39='alle Spiele'!DG39),Punktsystem!$B$5,IF(OR(AND('alle Spiele'!$H39-'alle Spiele'!$J39&lt;0,'alle Spiele'!DF39-'alle Spiele'!DG39&lt;0),AND('alle Spiele'!$H39-'alle Spiele'!$J39&gt;0,'alle Spiele'!DF39-'alle Spiele'!DG39&gt;0),AND('alle Spiele'!$H39-'alle Spiele'!$J39=0,'alle Spiele'!DF39-'alle Spiele'!DG39=0)),Punktsystem!$B$6,0)))</f>
        <v>0</v>
      </c>
      <c r="DG39" s="224">
        <f>IF(DF39=Punktsystem!$B$6,IF(AND(Punktsystem!$D$9&lt;&gt;"",'alle Spiele'!$H39-'alle Spiele'!$J39='alle Spiele'!DF39-'alle Spiele'!DG39,'alle Spiele'!$H39&lt;&gt;'alle Spiele'!$J39),Punktsystem!$B$9,0)+IF(AND(Punktsystem!$D$11&lt;&gt;"",OR('alle Spiele'!$H39='alle Spiele'!DF39,'alle Spiele'!$J39='alle Spiele'!DG39)),Punktsystem!$B$11,0)+IF(AND(Punktsystem!$D$10&lt;&gt;"",'alle Spiele'!$H39='alle Spiele'!$J39,'alle Spiele'!DF39='alle Spiele'!DG39,ABS('alle Spiele'!$H39-'alle Spiele'!DF39)=1),Punktsystem!$B$10,0),0)</f>
        <v>0</v>
      </c>
      <c r="DH39" s="225">
        <f>IF(DF39=Punktsystem!$B$5,IF(AND(Punktsystem!$I$14&lt;&gt;"",'alle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I39" s="227">
        <f>IF(OR('alle Spiele'!DI39="",'alle Spiele'!DJ39="",'alle Spiele'!$K39="x"),0,IF(AND('alle Spiele'!$H39='alle Spiele'!DI39,'alle Spiele'!$J39='alle Spiele'!DJ39),Punktsystem!$B$5,IF(OR(AND('alle Spiele'!$H39-'alle Spiele'!$J39&lt;0,'alle Spiele'!DI39-'alle Spiele'!DJ39&lt;0),AND('alle Spiele'!$H39-'alle Spiele'!$J39&gt;0,'alle Spiele'!DI39-'alle Spiele'!DJ39&gt;0),AND('alle Spiele'!$H39-'alle Spiele'!$J39=0,'alle Spiele'!DI39-'alle Spiele'!DJ39=0)),Punktsystem!$B$6,0)))</f>
        <v>0</v>
      </c>
      <c r="DJ39" s="224">
        <f>IF(DI39=Punktsystem!$B$6,IF(AND(Punktsystem!$D$9&lt;&gt;"",'alle Spiele'!$H39-'alle Spiele'!$J39='alle Spiele'!DI39-'alle Spiele'!DJ39,'alle Spiele'!$H39&lt;&gt;'alle Spiele'!$J39),Punktsystem!$B$9,0)+IF(AND(Punktsystem!$D$11&lt;&gt;"",OR('alle Spiele'!$H39='alle Spiele'!DI39,'alle Spiele'!$J39='alle Spiele'!DJ39)),Punktsystem!$B$11,0)+IF(AND(Punktsystem!$D$10&lt;&gt;"",'alle Spiele'!$H39='alle Spiele'!$J39,'alle Spiele'!DI39='alle Spiele'!DJ39,ABS('alle Spiele'!$H39-'alle Spiele'!DI39)=1),Punktsystem!$B$10,0),0)</f>
        <v>0</v>
      </c>
      <c r="DK39" s="225">
        <f>IF(DI39=Punktsystem!$B$5,IF(AND(Punktsystem!$I$14&lt;&gt;"",'alle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L39" s="227">
        <f>IF(OR('alle Spiele'!DL39="",'alle Spiele'!DM39="",'alle Spiele'!$K39="x"),0,IF(AND('alle Spiele'!$H39='alle Spiele'!DL39,'alle Spiele'!$J39='alle Spiele'!DM39),Punktsystem!$B$5,IF(OR(AND('alle Spiele'!$H39-'alle Spiele'!$J39&lt;0,'alle Spiele'!DL39-'alle Spiele'!DM39&lt;0),AND('alle Spiele'!$H39-'alle Spiele'!$J39&gt;0,'alle Spiele'!DL39-'alle Spiele'!DM39&gt;0),AND('alle Spiele'!$H39-'alle Spiele'!$J39=0,'alle Spiele'!DL39-'alle Spiele'!DM39=0)),Punktsystem!$B$6,0)))</f>
        <v>0</v>
      </c>
      <c r="DM39" s="224">
        <f>IF(DL39=Punktsystem!$B$6,IF(AND(Punktsystem!$D$9&lt;&gt;"",'alle Spiele'!$H39-'alle Spiele'!$J39='alle Spiele'!DL39-'alle Spiele'!DM39,'alle Spiele'!$H39&lt;&gt;'alle Spiele'!$J39),Punktsystem!$B$9,0)+IF(AND(Punktsystem!$D$11&lt;&gt;"",OR('alle Spiele'!$H39='alle Spiele'!DL39,'alle Spiele'!$J39='alle Spiele'!DM39)),Punktsystem!$B$11,0)+IF(AND(Punktsystem!$D$10&lt;&gt;"",'alle Spiele'!$H39='alle Spiele'!$J39,'alle Spiele'!DL39='alle Spiele'!DM39,ABS('alle Spiele'!$H39-'alle Spiele'!DL39)=1),Punktsystem!$B$10,0),0)</f>
        <v>0</v>
      </c>
      <c r="DN39" s="225">
        <f>IF(DL39=Punktsystem!$B$5,IF(AND(Punktsystem!$I$14&lt;&gt;"",'alle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O39" s="227">
        <f>IF(OR('alle Spiele'!DO39="",'alle Spiele'!DP39="",'alle Spiele'!$K39="x"),0,IF(AND('alle Spiele'!$H39='alle Spiele'!DO39,'alle Spiele'!$J39='alle Spiele'!DP39),Punktsystem!$B$5,IF(OR(AND('alle Spiele'!$H39-'alle Spiele'!$J39&lt;0,'alle Spiele'!DO39-'alle Spiele'!DP39&lt;0),AND('alle Spiele'!$H39-'alle Spiele'!$J39&gt;0,'alle Spiele'!DO39-'alle Spiele'!DP39&gt;0),AND('alle Spiele'!$H39-'alle Spiele'!$J39=0,'alle Spiele'!DO39-'alle Spiele'!DP39=0)),Punktsystem!$B$6,0)))</f>
        <v>0</v>
      </c>
      <c r="DP39" s="224">
        <f>IF(DO39=Punktsystem!$B$6,IF(AND(Punktsystem!$D$9&lt;&gt;"",'alle Spiele'!$H39-'alle Spiele'!$J39='alle Spiele'!DO39-'alle Spiele'!DP39,'alle Spiele'!$H39&lt;&gt;'alle Spiele'!$J39),Punktsystem!$B$9,0)+IF(AND(Punktsystem!$D$11&lt;&gt;"",OR('alle Spiele'!$H39='alle Spiele'!DO39,'alle Spiele'!$J39='alle Spiele'!DP39)),Punktsystem!$B$11,0)+IF(AND(Punktsystem!$D$10&lt;&gt;"",'alle Spiele'!$H39='alle Spiele'!$J39,'alle Spiele'!DO39='alle Spiele'!DP39,ABS('alle Spiele'!$H39-'alle Spiele'!DO39)=1),Punktsystem!$B$10,0),0)</f>
        <v>0</v>
      </c>
      <c r="DQ39" s="225">
        <f>IF(DO39=Punktsystem!$B$5,IF(AND(Punktsystem!$I$14&lt;&gt;"",'alle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R39" s="227">
        <f>IF(OR('alle Spiele'!DR39="",'alle Spiele'!DS39="",'alle Spiele'!$K39="x"),0,IF(AND('alle Spiele'!$H39='alle Spiele'!DR39,'alle Spiele'!$J39='alle Spiele'!DS39),Punktsystem!$B$5,IF(OR(AND('alle Spiele'!$H39-'alle Spiele'!$J39&lt;0,'alle Spiele'!DR39-'alle Spiele'!DS39&lt;0),AND('alle Spiele'!$H39-'alle Spiele'!$J39&gt;0,'alle Spiele'!DR39-'alle Spiele'!DS39&gt;0),AND('alle Spiele'!$H39-'alle Spiele'!$J39=0,'alle Spiele'!DR39-'alle Spiele'!DS39=0)),Punktsystem!$B$6,0)))</f>
        <v>0</v>
      </c>
      <c r="DS39" s="224">
        <f>IF(DR39=Punktsystem!$B$6,IF(AND(Punktsystem!$D$9&lt;&gt;"",'alle Spiele'!$H39-'alle Spiele'!$J39='alle Spiele'!DR39-'alle Spiele'!DS39,'alle Spiele'!$H39&lt;&gt;'alle Spiele'!$J39),Punktsystem!$B$9,0)+IF(AND(Punktsystem!$D$11&lt;&gt;"",OR('alle Spiele'!$H39='alle Spiele'!DR39,'alle Spiele'!$J39='alle Spiele'!DS39)),Punktsystem!$B$11,0)+IF(AND(Punktsystem!$D$10&lt;&gt;"",'alle Spiele'!$H39='alle Spiele'!$J39,'alle Spiele'!DR39='alle Spiele'!DS39,ABS('alle Spiele'!$H39-'alle Spiele'!DR39)=1),Punktsystem!$B$10,0),0)</f>
        <v>0</v>
      </c>
      <c r="DT39" s="225">
        <f>IF(DR39=Punktsystem!$B$5,IF(AND(Punktsystem!$I$14&lt;&gt;"",'alle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U39" s="227">
        <f>IF(OR('alle Spiele'!DU39="",'alle Spiele'!DV39="",'alle Spiele'!$K39="x"),0,IF(AND('alle Spiele'!$H39='alle Spiele'!DU39,'alle Spiele'!$J39='alle Spiele'!DV39),Punktsystem!$B$5,IF(OR(AND('alle Spiele'!$H39-'alle Spiele'!$J39&lt;0,'alle Spiele'!DU39-'alle Spiele'!DV39&lt;0),AND('alle Spiele'!$H39-'alle Spiele'!$J39&gt;0,'alle Spiele'!DU39-'alle Spiele'!DV39&gt;0),AND('alle Spiele'!$H39-'alle Spiele'!$J39=0,'alle Spiele'!DU39-'alle Spiele'!DV39=0)),Punktsystem!$B$6,0)))</f>
        <v>0</v>
      </c>
      <c r="DV39" s="224">
        <f>IF(DU39=Punktsystem!$B$6,IF(AND(Punktsystem!$D$9&lt;&gt;"",'alle Spiele'!$H39-'alle Spiele'!$J39='alle Spiele'!DU39-'alle Spiele'!DV39,'alle Spiele'!$H39&lt;&gt;'alle Spiele'!$J39),Punktsystem!$B$9,0)+IF(AND(Punktsystem!$D$11&lt;&gt;"",OR('alle Spiele'!$H39='alle Spiele'!DU39,'alle Spiele'!$J39='alle Spiele'!DV39)),Punktsystem!$B$11,0)+IF(AND(Punktsystem!$D$10&lt;&gt;"",'alle Spiele'!$H39='alle Spiele'!$J39,'alle Spiele'!DU39='alle Spiele'!DV39,ABS('alle Spiele'!$H39-'alle Spiele'!DU39)=1),Punktsystem!$B$10,0),0)</f>
        <v>0</v>
      </c>
      <c r="DW39" s="225">
        <f>IF(DU39=Punktsystem!$B$5,IF(AND(Punktsystem!$I$14&lt;&gt;"",'alle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X39" s="227">
        <f>IF(OR('alle Spiele'!DX39="",'alle Spiele'!DY39="",'alle Spiele'!$K39="x"),0,IF(AND('alle Spiele'!$H39='alle Spiele'!DX39,'alle Spiele'!$J39='alle Spiele'!DY39),Punktsystem!$B$5,IF(OR(AND('alle Spiele'!$H39-'alle Spiele'!$J39&lt;0,'alle Spiele'!DX39-'alle Spiele'!DY39&lt;0),AND('alle Spiele'!$H39-'alle Spiele'!$J39&gt;0,'alle Spiele'!DX39-'alle Spiele'!DY39&gt;0),AND('alle Spiele'!$H39-'alle Spiele'!$J39=0,'alle Spiele'!DX39-'alle Spiele'!DY39=0)),Punktsystem!$B$6,0)))</f>
        <v>0</v>
      </c>
      <c r="DY39" s="224">
        <f>IF(DX39=Punktsystem!$B$6,IF(AND(Punktsystem!$D$9&lt;&gt;"",'alle Spiele'!$H39-'alle Spiele'!$J39='alle Spiele'!DX39-'alle Spiele'!DY39,'alle Spiele'!$H39&lt;&gt;'alle Spiele'!$J39),Punktsystem!$B$9,0)+IF(AND(Punktsystem!$D$11&lt;&gt;"",OR('alle Spiele'!$H39='alle Spiele'!DX39,'alle Spiele'!$J39='alle Spiele'!DY39)),Punktsystem!$B$11,0)+IF(AND(Punktsystem!$D$10&lt;&gt;"",'alle Spiele'!$H39='alle Spiele'!$J39,'alle Spiele'!DX39='alle Spiele'!DY39,ABS('alle Spiele'!$H39-'alle Spiele'!DX39)=1),Punktsystem!$B$10,0),0)</f>
        <v>0</v>
      </c>
      <c r="DZ39" s="225">
        <f>IF(DX39=Punktsystem!$B$5,IF(AND(Punktsystem!$I$14&lt;&gt;"",'alle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A39" s="227">
        <f>IF(OR('alle Spiele'!EA39="",'alle Spiele'!EB39="",'alle Spiele'!$K39="x"),0,IF(AND('alle Spiele'!$H39='alle Spiele'!EA39,'alle Spiele'!$J39='alle Spiele'!EB39),Punktsystem!$B$5,IF(OR(AND('alle Spiele'!$H39-'alle Spiele'!$J39&lt;0,'alle Spiele'!EA39-'alle Spiele'!EB39&lt;0),AND('alle Spiele'!$H39-'alle Spiele'!$J39&gt;0,'alle Spiele'!EA39-'alle Spiele'!EB39&gt;0),AND('alle Spiele'!$H39-'alle Spiele'!$J39=0,'alle Spiele'!EA39-'alle Spiele'!EB39=0)),Punktsystem!$B$6,0)))</f>
        <v>0</v>
      </c>
      <c r="EB39" s="224">
        <f>IF(EA39=Punktsystem!$B$6,IF(AND(Punktsystem!$D$9&lt;&gt;"",'alle Spiele'!$H39-'alle Spiele'!$J39='alle Spiele'!EA39-'alle Spiele'!EB39,'alle Spiele'!$H39&lt;&gt;'alle Spiele'!$J39),Punktsystem!$B$9,0)+IF(AND(Punktsystem!$D$11&lt;&gt;"",OR('alle Spiele'!$H39='alle Spiele'!EA39,'alle Spiele'!$J39='alle Spiele'!EB39)),Punktsystem!$B$11,0)+IF(AND(Punktsystem!$D$10&lt;&gt;"",'alle Spiele'!$H39='alle Spiele'!$J39,'alle Spiele'!EA39='alle Spiele'!EB39,ABS('alle Spiele'!$H39-'alle Spiele'!EA39)=1),Punktsystem!$B$10,0),0)</f>
        <v>0</v>
      </c>
      <c r="EC39" s="225">
        <f>IF(EA39=Punktsystem!$B$5,IF(AND(Punktsystem!$I$14&lt;&gt;"",'alle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D39" s="227">
        <f>IF(OR('alle Spiele'!ED39="",'alle Spiele'!EE39="",'alle Spiele'!$K39="x"),0,IF(AND('alle Spiele'!$H39='alle Spiele'!ED39,'alle Spiele'!$J39='alle Spiele'!EE39),Punktsystem!$B$5,IF(OR(AND('alle Spiele'!$H39-'alle Spiele'!$J39&lt;0,'alle Spiele'!ED39-'alle Spiele'!EE39&lt;0),AND('alle Spiele'!$H39-'alle Spiele'!$J39&gt;0,'alle Spiele'!ED39-'alle Spiele'!EE39&gt;0),AND('alle Spiele'!$H39-'alle Spiele'!$J39=0,'alle Spiele'!ED39-'alle Spiele'!EE39=0)),Punktsystem!$B$6,0)))</f>
        <v>0</v>
      </c>
      <c r="EE39" s="224">
        <f>IF(ED39=Punktsystem!$B$6,IF(AND(Punktsystem!$D$9&lt;&gt;"",'alle Spiele'!$H39-'alle Spiele'!$J39='alle Spiele'!ED39-'alle Spiele'!EE39,'alle Spiele'!$H39&lt;&gt;'alle Spiele'!$J39),Punktsystem!$B$9,0)+IF(AND(Punktsystem!$D$11&lt;&gt;"",OR('alle Spiele'!$H39='alle Spiele'!ED39,'alle Spiele'!$J39='alle Spiele'!EE39)),Punktsystem!$B$11,0)+IF(AND(Punktsystem!$D$10&lt;&gt;"",'alle Spiele'!$H39='alle Spiele'!$J39,'alle Spiele'!ED39='alle Spiele'!EE39,ABS('alle Spiele'!$H39-'alle Spiele'!ED39)=1),Punktsystem!$B$10,0),0)</f>
        <v>0</v>
      </c>
      <c r="EF39" s="225">
        <f>IF(ED39=Punktsystem!$B$5,IF(AND(Punktsystem!$I$14&lt;&gt;"",'alle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G39" s="227">
        <f>IF(OR('alle Spiele'!EG39="",'alle Spiele'!EH39="",'alle Spiele'!$K39="x"),0,IF(AND('alle Spiele'!$H39='alle Spiele'!EG39,'alle Spiele'!$J39='alle Spiele'!EH39),Punktsystem!$B$5,IF(OR(AND('alle Spiele'!$H39-'alle Spiele'!$J39&lt;0,'alle Spiele'!EG39-'alle Spiele'!EH39&lt;0),AND('alle Spiele'!$H39-'alle Spiele'!$J39&gt;0,'alle Spiele'!EG39-'alle Spiele'!EH39&gt;0),AND('alle Spiele'!$H39-'alle Spiele'!$J39=0,'alle Spiele'!EG39-'alle Spiele'!EH39=0)),Punktsystem!$B$6,0)))</f>
        <v>0</v>
      </c>
      <c r="EH39" s="224">
        <f>IF(EG39=Punktsystem!$B$6,IF(AND(Punktsystem!$D$9&lt;&gt;"",'alle Spiele'!$H39-'alle Spiele'!$J39='alle Spiele'!EG39-'alle Spiele'!EH39,'alle Spiele'!$H39&lt;&gt;'alle Spiele'!$J39),Punktsystem!$B$9,0)+IF(AND(Punktsystem!$D$11&lt;&gt;"",OR('alle Spiele'!$H39='alle Spiele'!EG39,'alle Spiele'!$J39='alle Spiele'!EH39)),Punktsystem!$B$11,0)+IF(AND(Punktsystem!$D$10&lt;&gt;"",'alle Spiele'!$H39='alle Spiele'!$J39,'alle Spiele'!EG39='alle Spiele'!EH39,ABS('alle Spiele'!$H39-'alle Spiele'!EG39)=1),Punktsystem!$B$10,0),0)</f>
        <v>0</v>
      </c>
      <c r="EI39" s="225">
        <f>IF(EG39=Punktsystem!$B$5,IF(AND(Punktsystem!$I$14&lt;&gt;"",'alle Spiele'!$H39+'alle Spiele'!$J39&gt;Punktsystem!$D$14),('alle Spiele'!$H39+'alle Spiele'!$J39-Punktsystem!$D$14)*Punktsystem!$F$14,0)+IF(AND(Punktsystem!$I$15&lt;&gt;"",ABS('alle Spiele'!$H39-'alle Spiele'!$J39)&gt;Punktsystem!$D$15),(ABS('alle Spiele'!$H39-'alle Spiele'!$J39)-Punktsystem!$D$15)*Punktsystem!$F$15,0),0)</f>
        <v>0</v>
      </c>
    </row>
    <row r="40" spans="1:139">
      <c r="A40"/>
      <c r="B40"/>
      <c r="C40"/>
      <c r="D40"/>
      <c r="E40"/>
      <c r="F40"/>
      <c r="G40"/>
      <c r="H40"/>
      <c r="J40"/>
      <c r="K40"/>
      <c r="L40"/>
      <c r="M40"/>
      <c r="N40"/>
      <c r="O40"/>
      <c r="P40"/>
      <c r="Q40"/>
      <c r="T40" s="226">
        <f>IF(OR('alle Spiele'!T40="",'alle Spiele'!U40="",'alle Spiele'!$K40="x"),0,IF(AND('alle Spiele'!$H40='alle Spiele'!T40,'alle Spiele'!$J40='alle Spiele'!U40),Punktsystem!$B$5,IF(OR(AND('alle Spiele'!$H40-'alle Spiele'!$J40&lt;0,'alle Spiele'!T40-'alle Spiele'!U40&lt;0),AND('alle Spiele'!$H40-'alle Spiele'!$J40&gt;0,'alle Spiele'!T40-'alle Spiele'!U40&gt;0),AND('alle Spiele'!$H40-'alle Spiele'!$J40=0,'alle Spiele'!T40-'alle Spiele'!U40=0)),Punktsystem!$B$6,0)))</f>
        <v>1</v>
      </c>
      <c r="U40" s="222">
        <f>IF(T40=Punktsystem!$B$6,IF(AND(Punktsystem!$D$9&lt;&gt;"",'alle Spiele'!$H40-'alle Spiele'!$J40='alle Spiele'!T40-'alle Spiele'!U40,'alle Spiele'!$H40&lt;&gt;'alle Spiele'!$J40),Punktsystem!$B$9,0)+IF(AND(Punktsystem!$D$11&lt;&gt;"",OR('alle Spiele'!$H40='alle Spiele'!T40,'alle Spiele'!$J40='alle Spiele'!U40)),Punktsystem!$B$11,0)+IF(AND(Punktsystem!$D$10&lt;&gt;"",'alle Spiele'!$H40='alle Spiele'!$J40,'alle Spiele'!T40='alle Spiele'!U40,ABS('alle Spiele'!$H40-'alle Spiele'!T40)=1),Punktsystem!$B$10,0),0)</f>
        <v>0.5</v>
      </c>
      <c r="V40" s="223">
        <f>IF(T40=Punktsystem!$B$5,IF(AND(Punktsystem!$I$14&lt;&gt;"",'alle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W40" s="226">
        <f>IF(OR('alle Spiele'!W40="",'alle Spiele'!X40="",'alle Spiele'!$K40="x"),0,IF(AND('alle Spiele'!$H40='alle Spiele'!W40,'alle Spiele'!$J40='alle Spiele'!X40),Punktsystem!$B$5,IF(OR(AND('alle Spiele'!$H40-'alle Spiele'!$J40&lt;0,'alle Spiele'!W40-'alle Spiele'!X40&lt;0),AND('alle Spiele'!$H40-'alle Spiele'!$J40&gt;0,'alle Spiele'!W40-'alle Spiele'!X40&gt;0),AND('alle Spiele'!$H40-'alle Spiele'!$J40=0,'alle Spiele'!W40-'alle Spiele'!X40=0)),Punktsystem!$B$6,0)))</f>
        <v>0</v>
      </c>
      <c r="X40" s="222">
        <f>IF(W40=Punktsystem!$B$6,IF(AND(Punktsystem!$D$9&lt;&gt;"",'alle Spiele'!$H40-'alle Spiele'!$J40='alle Spiele'!W40-'alle Spiele'!X40,'alle Spiele'!$H40&lt;&gt;'alle Spiele'!$J40),Punktsystem!$B$9,0)+IF(AND(Punktsystem!$D$11&lt;&gt;"",OR('alle Spiele'!$H40='alle Spiele'!W40,'alle Spiele'!$J40='alle Spiele'!X40)),Punktsystem!$B$11,0)+IF(AND(Punktsystem!$D$10&lt;&gt;"",'alle Spiele'!$H40='alle Spiele'!$J40,'alle Spiele'!W40='alle Spiele'!X40,ABS('alle Spiele'!$H40-'alle Spiele'!W40)=1),Punktsystem!$B$10,0),0)</f>
        <v>0</v>
      </c>
      <c r="Y40" s="223">
        <f>IF(W40=Punktsystem!$B$5,IF(AND(Punktsystem!$I$14&lt;&gt;"",'alle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Z40" s="226">
        <f>IF(OR('alle Spiele'!Z40="",'alle Spiele'!AA40="",'alle Spiele'!$K40="x"),0,IF(AND('alle Spiele'!$H40='alle Spiele'!Z40,'alle Spiele'!$J40='alle Spiele'!AA40),Punktsystem!$B$5,IF(OR(AND('alle Spiele'!$H40-'alle Spiele'!$J40&lt;0,'alle Spiele'!Z40-'alle Spiele'!AA40&lt;0),AND('alle Spiele'!$H40-'alle Spiele'!$J40&gt;0,'alle Spiele'!Z40-'alle Spiele'!AA40&gt;0),AND('alle Spiele'!$H40-'alle Spiele'!$J40=0,'alle Spiele'!Z40-'alle Spiele'!AA40=0)),Punktsystem!$B$6,0)))</f>
        <v>0</v>
      </c>
      <c r="AA40" s="222">
        <f>IF(Z40=Punktsystem!$B$6,IF(AND(Punktsystem!$D$9&lt;&gt;"",'alle Spiele'!$H40-'alle Spiele'!$J40='alle Spiele'!Z40-'alle Spiele'!AA40,'alle Spiele'!$H40&lt;&gt;'alle Spiele'!$J40),Punktsystem!$B$9,0)+IF(AND(Punktsystem!$D$11&lt;&gt;"",OR('alle Spiele'!$H40='alle Spiele'!Z40,'alle Spiele'!$J40='alle Spiele'!AA40)),Punktsystem!$B$11,0)+IF(AND(Punktsystem!$D$10&lt;&gt;"",'alle Spiele'!$H40='alle Spiele'!$J40,'alle Spiele'!Z40='alle Spiele'!AA40,ABS('alle Spiele'!$H40-'alle Spiele'!Z40)=1),Punktsystem!$B$10,0),0)</f>
        <v>0</v>
      </c>
      <c r="AB40" s="223">
        <f>IF(Z40=Punktsystem!$B$5,IF(AND(Punktsystem!$I$14&lt;&gt;"",'alle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C40" s="226">
        <f>IF(OR('alle Spiele'!AC40="",'alle Spiele'!AD40="",'alle Spiele'!$K40="x"),0,IF(AND('alle Spiele'!$H40='alle Spiele'!AC40,'alle Spiele'!$J40='alle Spiele'!AD40),Punktsystem!$B$5,IF(OR(AND('alle Spiele'!$H40-'alle Spiele'!$J40&lt;0,'alle Spiele'!AC40-'alle Spiele'!AD40&lt;0),AND('alle Spiele'!$H40-'alle Spiele'!$J40&gt;0,'alle Spiele'!AC40-'alle Spiele'!AD40&gt;0),AND('alle Spiele'!$H40-'alle Spiele'!$J40=0,'alle Spiele'!AC40-'alle Spiele'!AD40=0)),Punktsystem!$B$6,0)))</f>
        <v>0</v>
      </c>
      <c r="AD40" s="222">
        <f>IF(AC40=Punktsystem!$B$6,IF(AND(Punktsystem!$D$9&lt;&gt;"",'alle Spiele'!$H40-'alle Spiele'!$J40='alle Spiele'!AC40-'alle Spiele'!AD40,'alle Spiele'!$H40&lt;&gt;'alle Spiele'!$J40),Punktsystem!$B$9,0)+IF(AND(Punktsystem!$D$11&lt;&gt;"",OR('alle Spiele'!$H40='alle Spiele'!AC40,'alle Spiele'!$J40='alle Spiele'!AD40)),Punktsystem!$B$11,0)+IF(AND(Punktsystem!$D$10&lt;&gt;"",'alle Spiele'!$H40='alle Spiele'!$J40,'alle Spiele'!AC40='alle Spiele'!AD40,ABS('alle Spiele'!$H40-'alle Spiele'!AC40)=1),Punktsystem!$B$10,0),0)</f>
        <v>0</v>
      </c>
      <c r="AE40" s="223">
        <f>IF(AC40=Punktsystem!$B$5,IF(AND(Punktsystem!$I$14&lt;&gt;"",'alle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F40" s="226">
        <f>IF(OR('alle Spiele'!AF40="",'alle Spiele'!AG40="",'alle Spiele'!$K40="x"),0,IF(AND('alle Spiele'!$H40='alle Spiele'!AF40,'alle Spiele'!$J40='alle Spiele'!AG40),Punktsystem!$B$5,IF(OR(AND('alle Spiele'!$H40-'alle Spiele'!$J40&lt;0,'alle Spiele'!AF40-'alle Spiele'!AG40&lt;0),AND('alle Spiele'!$H40-'alle Spiele'!$J40&gt;0,'alle Spiele'!AF40-'alle Spiele'!AG40&gt;0),AND('alle Spiele'!$H40-'alle Spiele'!$J40=0,'alle Spiele'!AF40-'alle Spiele'!AG40=0)),Punktsystem!$B$6,0)))</f>
        <v>0</v>
      </c>
      <c r="AG40" s="222">
        <f>IF(AF40=Punktsystem!$B$6,IF(AND(Punktsystem!$D$9&lt;&gt;"",'alle Spiele'!$H40-'alle Spiele'!$J40='alle Spiele'!AF40-'alle Spiele'!AG40,'alle Spiele'!$H40&lt;&gt;'alle Spiele'!$J40),Punktsystem!$B$9,0)+IF(AND(Punktsystem!$D$11&lt;&gt;"",OR('alle Spiele'!$H40='alle Spiele'!AF40,'alle Spiele'!$J40='alle Spiele'!AG40)),Punktsystem!$B$11,0)+IF(AND(Punktsystem!$D$10&lt;&gt;"",'alle Spiele'!$H40='alle Spiele'!$J40,'alle Spiele'!AF40='alle Spiele'!AG40,ABS('alle Spiele'!$H40-'alle Spiele'!AF40)=1),Punktsystem!$B$10,0),0)</f>
        <v>0</v>
      </c>
      <c r="AH40" s="223">
        <f>IF(AF40=Punktsystem!$B$5,IF(AND(Punktsystem!$I$14&lt;&gt;"",'alle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I40" s="226">
        <f>IF(OR('alle Spiele'!AI40="",'alle Spiele'!AJ40="",'alle Spiele'!$K40="x"),0,IF(AND('alle Spiele'!$H40='alle Spiele'!AI40,'alle Spiele'!$J40='alle Spiele'!AJ40),Punktsystem!$B$5,IF(OR(AND('alle Spiele'!$H40-'alle Spiele'!$J40&lt;0,'alle Spiele'!AI40-'alle Spiele'!AJ40&lt;0),AND('alle Spiele'!$H40-'alle Spiele'!$J40&gt;0,'alle Spiele'!AI40-'alle Spiele'!AJ40&gt;0),AND('alle Spiele'!$H40-'alle Spiele'!$J40=0,'alle Spiele'!AI40-'alle Spiele'!AJ40=0)),Punktsystem!$B$6,0)))</f>
        <v>0</v>
      </c>
      <c r="AJ40" s="222">
        <f>IF(AI40=Punktsystem!$B$6,IF(AND(Punktsystem!$D$9&lt;&gt;"",'alle Spiele'!$H40-'alle Spiele'!$J40='alle Spiele'!AI40-'alle Spiele'!AJ40,'alle Spiele'!$H40&lt;&gt;'alle Spiele'!$J40),Punktsystem!$B$9,0)+IF(AND(Punktsystem!$D$11&lt;&gt;"",OR('alle Spiele'!$H40='alle Spiele'!AI40,'alle Spiele'!$J40='alle Spiele'!AJ40)),Punktsystem!$B$11,0)+IF(AND(Punktsystem!$D$10&lt;&gt;"",'alle Spiele'!$H40='alle Spiele'!$J40,'alle Spiele'!AI40='alle Spiele'!AJ40,ABS('alle Spiele'!$H40-'alle Spiele'!AI40)=1),Punktsystem!$B$10,0),0)</f>
        <v>0</v>
      </c>
      <c r="AK40" s="223">
        <f>IF(AI40=Punktsystem!$B$5,IF(AND(Punktsystem!$I$14&lt;&gt;"",'alle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L40" s="226">
        <f>IF(OR('alle Spiele'!AL40="",'alle Spiele'!AM40="",'alle Spiele'!$K40="x"),0,IF(AND('alle Spiele'!$H40='alle Spiele'!AL40,'alle Spiele'!$J40='alle Spiele'!AM40),Punktsystem!$B$5,IF(OR(AND('alle Spiele'!$H40-'alle Spiele'!$J40&lt;0,'alle Spiele'!AL40-'alle Spiele'!AM40&lt;0),AND('alle Spiele'!$H40-'alle Spiele'!$J40&gt;0,'alle Spiele'!AL40-'alle Spiele'!AM40&gt;0),AND('alle Spiele'!$H40-'alle Spiele'!$J40=0,'alle Spiele'!AL40-'alle Spiele'!AM40=0)),Punktsystem!$B$6,0)))</f>
        <v>0</v>
      </c>
      <c r="AM40" s="222">
        <f>IF(AL40=Punktsystem!$B$6,IF(AND(Punktsystem!$D$9&lt;&gt;"",'alle Spiele'!$H40-'alle Spiele'!$J40='alle Spiele'!AL40-'alle Spiele'!AM40,'alle Spiele'!$H40&lt;&gt;'alle Spiele'!$J40),Punktsystem!$B$9,0)+IF(AND(Punktsystem!$D$11&lt;&gt;"",OR('alle Spiele'!$H40='alle Spiele'!AL40,'alle Spiele'!$J40='alle Spiele'!AM40)),Punktsystem!$B$11,0)+IF(AND(Punktsystem!$D$10&lt;&gt;"",'alle Spiele'!$H40='alle Spiele'!$J40,'alle Spiele'!AL40='alle Spiele'!AM40,ABS('alle Spiele'!$H40-'alle Spiele'!AL40)=1),Punktsystem!$B$10,0),0)</f>
        <v>0</v>
      </c>
      <c r="AN40" s="223">
        <f>IF(AL40=Punktsystem!$B$5,IF(AND(Punktsystem!$I$14&lt;&gt;"",'alle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O40" s="226">
        <f>IF(OR('alle Spiele'!AO40="",'alle Spiele'!AP40="",'alle Spiele'!$K40="x"),0,IF(AND('alle Spiele'!$H40='alle Spiele'!AO40,'alle Spiele'!$J40='alle Spiele'!AP40),Punktsystem!$B$5,IF(OR(AND('alle Spiele'!$H40-'alle Spiele'!$J40&lt;0,'alle Spiele'!AO40-'alle Spiele'!AP40&lt;0),AND('alle Spiele'!$H40-'alle Spiele'!$J40&gt;0,'alle Spiele'!AO40-'alle Spiele'!AP40&gt;0),AND('alle Spiele'!$H40-'alle Spiele'!$J40=0,'alle Spiele'!AO40-'alle Spiele'!AP40=0)),Punktsystem!$B$6,0)))</f>
        <v>0</v>
      </c>
      <c r="AP40" s="222">
        <f>IF(AO40=Punktsystem!$B$6,IF(AND(Punktsystem!$D$9&lt;&gt;"",'alle Spiele'!$H40-'alle Spiele'!$J40='alle Spiele'!AO40-'alle Spiele'!AP40,'alle Spiele'!$H40&lt;&gt;'alle Spiele'!$J40),Punktsystem!$B$9,0)+IF(AND(Punktsystem!$D$11&lt;&gt;"",OR('alle Spiele'!$H40='alle Spiele'!AO40,'alle Spiele'!$J40='alle Spiele'!AP40)),Punktsystem!$B$11,0)+IF(AND(Punktsystem!$D$10&lt;&gt;"",'alle Spiele'!$H40='alle Spiele'!$J40,'alle Spiele'!AO40='alle Spiele'!AP40,ABS('alle Spiele'!$H40-'alle Spiele'!AO40)=1),Punktsystem!$B$10,0),0)</f>
        <v>0</v>
      </c>
      <c r="AQ40" s="223">
        <f>IF(AO40=Punktsystem!$B$5,IF(AND(Punktsystem!$I$14&lt;&gt;"",'alle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R40" s="226">
        <f>IF(OR('alle Spiele'!AR40="",'alle Spiele'!AS40="",'alle Spiele'!$K40="x"),0,IF(AND('alle Spiele'!$H40='alle Spiele'!AR40,'alle Spiele'!$J40='alle Spiele'!AS40),Punktsystem!$B$5,IF(OR(AND('alle Spiele'!$H40-'alle Spiele'!$J40&lt;0,'alle Spiele'!AR40-'alle Spiele'!AS40&lt;0),AND('alle Spiele'!$H40-'alle Spiele'!$J40&gt;0,'alle Spiele'!AR40-'alle Spiele'!AS40&gt;0),AND('alle Spiele'!$H40-'alle Spiele'!$J40=0,'alle Spiele'!AR40-'alle Spiele'!AS40=0)),Punktsystem!$B$6,0)))</f>
        <v>0</v>
      </c>
      <c r="AS40" s="222">
        <f>IF(AR40=Punktsystem!$B$6,IF(AND(Punktsystem!$D$9&lt;&gt;"",'alle Spiele'!$H40-'alle Spiele'!$J40='alle Spiele'!AR40-'alle Spiele'!AS40,'alle Spiele'!$H40&lt;&gt;'alle Spiele'!$J40),Punktsystem!$B$9,0)+IF(AND(Punktsystem!$D$11&lt;&gt;"",OR('alle Spiele'!$H40='alle Spiele'!AR40,'alle Spiele'!$J40='alle Spiele'!AS40)),Punktsystem!$B$11,0)+IF(AND(Punktsystem!$D$10&lt;&gt;"",'alle Spiele'!$H40='alle Spiele'!$J40,'alle Spiele'!AR40='alle Spiele'!AS40,ABS('alle Spiele'!$H40-'alle Spiele'!AR40)=1),Punktsystem!$B$10,0),0)</f>
        <v>0</v>
      </c>
      <c r="AT40" s="223">
        <f>IF(AR40=Punktsystem!$B$5,IF(AND(Punktsystem!$I$14&lt;&gt;"",'alle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U40" s="226">
        <f>IF(OR('alle Spiele'!AU40="",'alle Spiele'!AV40="",'alle Spiele'!$K40="x"),0,IF(AND('alle Spiele'!$H40='alle Spiele'!AU40,'alle Spiele'!$J40='alle Spiele'!AV40),Punktsystem!$B$5,IF(OR(AND('alle Spiele'!$H40-'alle Spiele'!$J40&lt;0,'alle Spiele'!AU40-'alle Spiele'!AV40&lt;0),AND('alle Spiele'!$H40-'alle Spiele'!$J40&gt;0,'alle Spiele'!AU40-'alle Spiele'!AV40&gt;0),AND('alle Spiele'!$H40-'alle Spiele'!$J40=0,'alle Spiele'!AU40-'alle Spiele'!AV40=0)),Punktsystem!$B$6,0)))</f>
        <v>0</v>
      </c>
      <c r="AV40" s="222">
        <f>IF(AU40=Punktsystem!$B$6,IF(AND(Punktsystem!$D$9&lt;&gt;"",'alle Spiele'!$H40-'alle Spiele'!$J40='alle Spiele'!AU40-'alle Spiele'!AV40,'alle Spiele'!$H40&lt;&gt;'alle Spiele'!$J40),Punktsystem!$B$9,0)+IF(AND(Punktsystem!$D$11&lt;&gt;"",OR('alle Spiele'!$H40='alle Spiele'!AU40,'alle Spiele'!$J40='alle Spiele'!AV40)),Punktsystem!$B$11,0)+IF(AND(Punktsystem!$D$10&lt;&gt;"",'alle Spiele'!$H40='alle Spiele'!$J40,'alle Spiele'!AU40='alle Spiele'!AV40,ABS('alle Spiele'!$H40-'alle Spiele'!AU40)=1),Punktsystem!$B$10,0),0)</f>
        <v>0</v>
      </c>
      <c r="AW40" s="223">
        <f>IF(AU40=Punktsystem!$B$5,IF(AND(Punktsystem!$I$14&lt;&gt;"",'alle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X40" s="226">
        <f>IF(OR('alle Spiele'!AX40="",'alle Spiele'!AY40="",'alle Spiele'!$K40="x"),0,IF(AND('alle Spiele'!$H40='alle Spiele'!AX40,'alle Spiele'!$J40='alle Spiele'!AY40),Punktsystem!$B$5,IF(OR(AND('alle Spiele'!$H40-'alle Spiele'!$J40&lt;0,'alle Spiele'!AX40-'alle Spiele'!AY40&lt;0),AND('alle Spiele'!$H40-'alle Spiele'!$J40&gt;0,'alle Spiele'!AX40-'alle Spiele'!AY40&gt;0),AND('alle Spiele'!$H40-'alle Spiele'!$J40=0,'alle Spiele'!AX40-'alle Spiele'!AY40=0)),Punktsystem!$B$6,0)))</f>
        <v>0</v>
      </c>
      <c r="AY40" s="222">
        <f>IF(AX40=Punktsystem!$B$6,IF(AND(Punktsystem!$D$9&lt;&gt;"",'alle Spiele'!$H40-'alle Spiele'!$J40='alle Spiele'!AX40-'alle Spiele'!AY40,'alle Spiele'!$H40&lt;&gt;'alle Spiele'!$J40),Punktsystem!$B$9,0)+IF(AND(Punktsystem!$D$11&lt;&gt;"",OR('alle Spiele'!$H40='alle Spiele'!AX40,'alle Spiele'!$J40='alle Spiele'!AY40)),Punktsystem!$B$11,0)+IF(AND(Punktsystem!$D$10&lt;&gt;"",'alle Spiele'!$H40='alle Spiele'!$J40,'alle Spiele'!AX40='alle Spiele'!AY40,ABS('alle Spiele'!$H40-'alle Spiele'!AX40)=1),Punktsystem!$B$10,0),0)</f>
        <v>0</v>
      </c>
      <c r="AZ40" s="223">
        <f>IF(AX40=Punktsystem!$B$5,IF(AND(Punktsystem!$I$14&lt;&gt;"",'alle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A40" s="226">
        <f>IF(OR('alle Spiele'!BA40="",'alle Spiele'!BB40="",'alle Spiele'!$K40="x"),0,IF(AND('alle Spiele'!$H40='alle Spiele'!BA40,'alle Spiele'!$J40='alle Spiele'!BB40),Punktsystem!$B$5,IF(OR(AND('alle Spiele'!$H40-'alle Spiele'!$J40&lt;0,'alle Spiele'!BA40-'alle Spiele'!BB40&lt;0),AND('alle Spiele'!$H40-'alle Spiele'!$J40&gt;0,'alle Spiele'!BA40-'alle Spiele'!BB40&gt;0),AND('alle Spiele'!$H40-'alle Spiele'!$J40=0,'alle Spiele'!BA40-'alle Spiele'!BB40=0)),Punktsystem!$B$6,0)))</f>
        <v>0</v>
      </c>
      <c r="BB40" s="222">
        <f>IF(BA40=Punktsystem!$B$6,IF(AND(Punktsystem!$D$9&lt;&gt;"",'alle Spiele'!$H40-'alle Spiele'!$J40='alle Spiele'!BA40-'alle Spiele'!BB40,'alle Spiele'!$H40&lt;&gt;'alle Spiele'!$J40),Punktsystem!$B$9,0)+IF(AND(Punktsystem!$D$11&lt;&gt;"",OR('alle Spiele'!$H40='alle Spiele'!BA40,'alle Spiele'!$J40='alle Spiele'!BB40)),Punktsystem!$B$11,0)+IF(AND(Punktsystem!$D$10&lt;&gt;"",'alle Spiele'!$H40='alle Spiele'!$J40,'alle Spiele'!BA40='alle Spiele'!BB40,ABS('alle Spiele'!$H40-'alle Spiele'!BA40)=1),Punktsystem!$B$10,0),0)</f>
        <v>0</v>
      </c>
      <c r="BC40" s="223">
        <f>IF(BA40=Punktsystem!$B$5,IF(AND(Punktsystem!$I$14&lt;&gt;"",'alle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D40" s="226">
        <f>IF(OR('alle Spiele'!BD40="",'alle Spiele'!BE40="",'alle Spiele'!$K40="x"),0,IF(AND('alle Spiele'!$H40='alle Spiele'!BD40,'alle Spiele'!$J40='alle Spiele'!BE40),Punktsystem!$B$5,IF(OR(AND('alle Spiele'!$H40-'alle Spiele'!$J40&lt;0,'alle Spiele'!BD40-'alle Spiele'!BE40&lt;0),AND('alle Spiele'!$H40-'alle Spiele'!$J40&gt;0,'alle Spiele'!BD40-'alle Spiele'!BE40&gt;0),AND('alle Spiele'!$H40-'alle Spiele'!$J40=0,'alle Spiele'!BD40-'alle Spiele'!BE40=0)),Punktsystem!$B$6,0)))</f>
        <v>0</v>
      </c>
      <c r="BE40" s="222">
        <f>IF(BD40=Punktsystem!$B$6,IF(AND(Punktsystem!$D$9&lt;&gt;"",'alle Spiele'!$H40-'alle Spiele'!$J40='alle Spiele'!BD40-'alle Spiele'!BE40,'alle Spiele'!$H40&lt;&gt;'alle Spiele'!$J40),Punktsystem!$B$9,0)+IF(AND(Punktsystem!$D$11&lt;&gt;"",OR('alle Spiele'!$H40='alle Spiele'!BD40,'alle Spiele'!$J40='alle Spiele'!BE40)),Punktsystem!$B$11,0)+IF(AND(Punktsystem!$D$10&lt;&gt;"",'alle Spiele'!$H40='alle Spiele'!$J40,'alle Spiele'!BD40='alle Spiele'!BE40,ABS('alle Spiele'!$H40-'alle Spiele'!BD40)=1),Punktsystem!$B$10,0),0)</f>
        <v>0</v>
      </c>
      <c r="BF40" s="223">
        <f>IF(BD40=Punktsystem!$B$5,IF(AND(Punktsystem!$I$14&lt;&gt;"",'alle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G40" s="226">
        <f>IF(OR('alle Spiele'!BG40="",'alle Spiele'!BH40="",'alle Spiele'!$K40="x"),0,IF(AND('alle Spiele'!$H40='alle Spiele'!BG40,'alle Spiele'!$J40='alle Spiele'!BH40),Punktsystem!$B$5,IF(OR(AND('alle Spiele'!$H40-'alle Spiele'!$J40&lt;0,'alle Spiele'!BG40-'alle Spiele'!BH40&lt;0),AND('alle Spiele'!$H40-'alle Spiele'!$J40&gt;0,'alle Spiele'!BG40-'alle Spiele'!BH40&gt;0),AND('alle Spiele'!$H40-'alle Spiele'!$J40=0,'alle Spiele'!BG40-'alle Spiele'!BH40=0)),Punktsystem!$B$6,0)))</f>
        <v>0</v>
      </c>
      <c r="BH40" s="222">
        <f>IF(BG40=Punktsystem!$B$6,IF(AND(Punktsystem!$D$9&lt;&gt;"",'alle Spiele'!$H40-'alle Spiele'!$J40='alle Spiele'!BG40-'alle Spiele'!BH40,'alle Spiele'!$H40&lt;&gt;'alle Spiele'!$J40),Punktsystem!$B$9,0)+IF(AND(Punktsystem!$D$11&lt;&gt;"",OR('alle Spiele'!$H40='alle Spiele'!BG40,'alle Spiele'!$J40='alle Spiele'!BH40)),Punktsystem!$B$11,0)+IF(AND(Punktsystem!$D$10&lt;&gt;"",'alle Spiele'!$H40='alle Spiele'!$J40,'alle Spiele'!BG40='alle Spiele'!BH40,ABS('alle Spiele'!$H40-'alle Spiele'!BG40)=1),Punktsystem!$B$10,0),0)</f>
        <v>0</v>
      </c>
      <c r="BI40" s="223">
        <f>IF(BG40=Punktsystem!$B$5,IF(AND(Punktsystem!$I$14&lt;&gt;"",'alle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J40" s="226">
        <f>IF(OR('alle Spiele'!BJ40="",'alle Spiele'!BK40="",'alle Spiele'!$K40="x"),0,IF(AND('alle Spiele'!$H40='alle Spiele'!BJ40,'alle Spiele'!$J40='alle Spiele'!BK40),Punktsystem!$B$5,IF(OR(AND('alle Spiele'!$H40-'alle Spiele'!$J40&lt;0,'alle Spiele'!BJ40-'alle Spiele'!BK40&lt;0),AND('alle Spiele'!$H40-'alle Spiele'!$J40&gt;0,'alle Spiele'!BJ40-'alle Spiele'!BK40&gt;0),AND('alle Spiele'!$H40-'alle Spiele'!$J40=0,'alle Spiele'!BJ40-'alle Spiele'!BK40=0)),Punktsystem!$B$6,0)))</f>
        <v>0</v>
      </c>
      <c r="BK40" s="222">
        <f>IF(BJ40=Punktsystem!$B$6,IF(AND(Punktsystem!$D$9&lt;&gt;"",'alle Spiele'!$H40-'alle Spiele'!$J40='alle Spiele'!BJ40-'alle Spiele'!BK40,'alle Spiele'!$H40&lt;&gt;'alle Spiele'!$J40),Punktsystem!$B$9,0)+IF(AND(Punktsystem!$D$11&lt;&gt;"",OR('alle Spiele'!$H40='alle Spiele'!BJ40,'alle Spiele'!$J40='alle Spiele'!BK40)),Punktsystem!$B$11,0)+IF(AND(Punktsystem!$D$10&lt;&gt;"",'alle Spiele'!$H40='alle Spiele'!$J40,'alle Spiele'!BJ40='alle Spiele'!BK40,ABS('alle Spiele'!$H40-'alle Spiele'!BJ40)=1),Punktsystem!$B$10,0),0)</f>
        <v>0</v>
      </c>
      <c r="BL40" s="223">
        <f>IF(BJ40=Punktsystem!$B$5,IF(AND(Punktsystem!$I$14&lt;&gt;"",'alle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M40" s="226">
        <f>IF(OR('alle Spiele'!BM40="",'alle Spiele'!BN40="",'alle Spiele'!$K40="x"),0,IF(AND('alle Spiele'!$H40='alle Spiele'!BM40,'alle Spiele'!$J40='alle Spiele'!BN40),Punktsystem!$B$5,IF(OR(AND('alle Spiele'!$H40-'alle Spiele'!$J40&lt;0,'alle Spiele'!BM40-'alle Spiele'!BN40&lt;0),AND('alle Spiele'!$H40-'alle Spiele'!$J40&gt;0,'alle Spiele'!BM40-'alle Spiele'!BN40&gt;0),AND('alle Spiele'!$H40-'alle Spiele'!$J40=0,'alle Spiele'!BM40-'alle Spiele'!BN40=0)),Punktsystem!$B$6,0)))</f>
        <v>0</v>
      </c>
      <c r="BN40" s="222">
        <f>IF(BM40=Punktsystem!$B$6,IF(AND(Punktsystem!$D$9&lt;&gt;"",'alle Spiele'!$H40-'alle Spiele'!$J40='alle Spiele'!BM40-'alle Spiele'!BN40,'alle Spiele'!$H40&lt;&gt;'alle Spiele'!$J40),Punktsystem!$B$9,0)+IF(AND(Punktsystem!$D$11&lt;&gt;"",OR('alle Spiele'!$H40='alle Spiele'!BM40,'alle Spiele'!$J40='alle Spiele'!BN40)),Punktsystem!$B$11,0)+IF(AND(Punktsystem!$D$10&lt;&gt;"",'alle Spiele'!$H40='alle Spiele'!$J40,'alle Spiele'!BM40='alle Spiele'!BN40,ABS('alle Spiele'!$H40-'alle Spiele'!BM40)=1),Punktsystem!$B$10,0),0)</f>
        <v>0</v>
      </c>
      <c r="BO40" s="223">
        <f>IF(BM40=Punktsystem!$B$5,IF(AND(Punktsystem!$I$14&lt;&gt;"",'alle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P40" s="226">
        <f>IF(OR('alle Spiele'!BP40="",'alle Spiele'!BQ40="",'alle Spiele'!$K40="x"),0,IF(AND('alle Spiele'!$H40='alle Spiele'!BP40,'alle Spiele'!$J40='alle Spiele'!BQ40),Punktsystem!$B$5,IF(OR(AND('alle Spiele'!$H40-'alle Spiele'!$J40&lt;0,'alle Spiele'!BP40-'alle Spiele'!BQ40&lt;0),AND('alle Spiele'!$H40-'alle Spiele'!$J40&gt;0,'alle Spiele'!BP40-'alle Spiele'!BQ40&gt;0),AND('alle Spiele'!$H40-'alle Spiele'!$J40=0,'alle Spiele'!BP40-'alle Spiele'!BQ40=0)),Punktsystem!$B$6,0)))</f>
        <v>0</v>
      </c>
      <c r="BQ40" s="222">
        <f>IF(BP40=Punktsystem!$B$6,IF(AND(Punktsystem!$D$9&lt;&gt;"",'alle Spiele'!$H40-'alle Spiele'!$J40='alle Spiele'!BP40-'alle Spiele'!BQ40,'alle Spiele'!$H40&lt;&gt;'alle Spiele'!$J40),Punktsystem!$B$9,0)+IF(AND(Punktsystem!$D$11&lt;&gt;"",OR('alle Spiele'!$H40='alle Spiele'!BP40,'alle Spiele'!$J40='alle Spiele'!BQ40)),Punktsystem!$B$11,0)+IF(AND(Punktsystem!$D$10&lt;&gt;"",'alle Spiele'!$H40='alle Spiele'!$J40,'alle Spiele'!BP40='alle Spiele'!BQ40,ABS('alle Spiele'!$H40-'alle Spiele'!BP40)=1),Punktsystem!$B$10,0),0)</f>
        <v>0</v>
      </c>
      <c r="BR40" s="223">
        <f>IF(BP40=Punktsystem!$B$5,IF(AND(Punktsystem!$I$14&lt;&gt;"",'alle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S40" s="226">
        <f>IF(OR('alle Spiele'!BS40="",'alle Spiele'!BT40="",'alle Spiele'!$K40="x"),0,IF(AND('alle Spiele'!$H40='alle Spiele'!BS40,'alle Spiele'!$J40='alle Spiele'!BT40),Punktsystem!$B$5,IF(OR(AND('alle Spiele'!$H40-'alle Spiele'!$J40&lt;0,'alle Spiele'!BS40-'alle Spiele'!BT40&lt;0),AND('alle Spiele'!$H40-'alle Spiele'!$J40&gt;0,'alle Spiele'!BS40-'alle Spiele'!BT40&gt;0),AND('alle Spiele'!$H40-'alle Spiele'!$J40=0,'alle Spiele'!BS40-'alle Spiele'!BT40=0)),Punktsystem!$B$6,0)))</f>
        <v>0</v>
      </c>
      <c r="BT40" s="222">
        <f>IF(BS40=Punktsystem!$B$6,IF(AND(Punktsystem!$D$9&lt;&gt;"",'alle Spiele'!$H40-'alle Spiele'!$J40='alle Spiele'!BS40-'alle Spiele'!BT40,'alle Spiele'!$H40&lt;&gt;'alle Spiele'!$J40),Punktsystem!$B$9,0)+IF(AND(Punktsystem!$D$11&lt;&gt;"",OR('alle Spiele'!$H40='alle Spiele'!BS40,'alle Spiele'!$J40='alle Spiele'!BT40)),Punktsystem!$B$11,0)+IF(AND(Punktsystem!$D$10&lt;&gt;"",'alle Spiele'!$H40='alle Spiele'!$J40,'alle Spiele'!BS40='alle Spiele'!BT40,ABS('alle Spiele'!$H40-'alle Spiele'!BS40)=1),Punktsystem!$B$10,0),0)</f>
        <v>0</v>
      </c>
      <c r="BU40" s="223">
        <f>IF(BS40=Punktsystem!$B$5,IF(AND(Punktsystem!$I$14&lt;&gt;"",'alle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V40" s="226">
        <f>IF(OR('alle Spiele'!BV40="",'alle Spiele'!BW40="",'alle Spiele'!$K40="x"),0,IF(AND('alle Spiele'!$H40='alle Spiele'!BV40,'alle Spiele'!$J40='alle Spiele'!BW40),Punktsystem!$B$5,IF(OR(AND('alle Spiele'!$H40-'alle Spiele'!$J40&lt;0,'alle Spiele'!BV40-'alle Spiele'!BW40&lt;0),AND('alle Spiele'!$H40-'alle Spiele'!$J40&gt;0,'alle Spiele'!BV40-'alle Spiele'!BW40&gt;0),AND('alle Spiele'!$H40-'alle Spiele'!$J40=0,'alle Spiele'!BV40-'alle Spiele'!BW40=0)),Punktsystem!$B$6,0)))</f>
        <v>0</v>
      </c>
      <c r="BW40" s="222">
        <f>IF(BV40=Punktsystem!$B$6,IF(AND(Punktsystem!$D$9&lt;&gt;"",'alle Spiele'!$H40-'alle Spiele'!$J40='alle Spiele'!BV40-'alle Spiele'!BW40,'alle Spiele'!$H40&lt;&gt;'alle Spiele'!$J40),Punktsystem!$B$9,0)+IF(AND(Punktsystem!$D$11&lt;&gt;"",OR('alle Spiele'!$H40='alle Spiele'!BV40,'alle Spiele'!$J40='alle Spiele'!BW40)),Punktsystem!$B$11,0)+IF(AND(Punktsystem!$D$10&lt;&gt;"",'alle Spiele'!$H40='alle Spiele'!$J40,'alle Spiele'!BV40='alle Spiele'!BW40,ABS('alle Spiele'!$H40-'alle Spiele'!BV40)=1),Punktsystem!$B$10,0),0)</f>
        <v>0</v>
      </c>
      <c r="BX40" s="223">
        <f>IF(BV40=Punktsystem!$B$5,IF(AND(Punktsystem!$I$14&lt;&gt;"",'alle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Y40" s="226">
        <f>IF(OR('alle Spiele'!BY40="",'alle Spiele'!BZ40="",'alle Spiele'!$K40="x"),0,IF(AND('alle Spiele'!$H40='alle Spiele'!BY40,'alle Spiele'!$J40='alle Spiele'!BZ40),Punktsystem!$B$5,IF(OR(AND('alle Spiele'!$H40-'alle Spiele'!$J40&lt;0,'alle Spiele'!BY40-'alle Spiele'!BZ40&lt;0),AND('alle Spiele'!$H40-'alle Spiele'!$J40&gt;0,'alle Spiele'!BY40-'alle Spiele'!BZ40&gt;0),AND('alle Spiele'!$H40-'alle Spiele'!$J40=0,'alle Spiele'!BY40-'alle Spiele'!BZ40=0)),Punktsystem!$B$6,0)))</f>
        <v>0</v>
      </c>
      <c r="BZ40" s="222">
        <f>IF(BY40=Punktsystem!$B$6,IF(AND(Punktsystem!$D$9&lt;&gt;"",'alle Spiele'!$H40-'alle Spiele'!$J40='alle Spiele'!BY40-'alle Spiele'!BZ40,'alle Spiele'!$H40&lt;&gt;'alle Spiele'!$J40),Punktsystem!$B$9,0)+IF(AND(Punktsystem!$D$11&lt;&gt;"",OR('alle Spiele'!$H40='alle Spiele'!BY40,'alle Spiele'!$J40='alle Spiele'!BZ40)),Punktsystem!$B$11,0)+IF(AND(Punktsystem!$D$10&lt;&gt;"",'alle Spiele'!$H40='alle Spiele'!$J40,'alle Spiele'!BY40='alle Spiele'!BZ40,ABS('alle Spiele'!$H40-'alle Spiele'!BY40)=1),Punktsystem!$B$10,0),0)</f>
        <v>0</v>
      </c>
      <c r="CA40" s="223">
        <f>IF(BY40=Punktsystem!$B$5,IF(AND(Punktsystem!$I$14&lt;&gt;"",'alle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B40" s="226">
        <f>IF(OR('alle Spiele'!CB40="",'alle Spiele'!CC40="",'alle Spiele'!$K40="x"),0,IF(AND('alle Spiele'!$H40='alle Spiele'!CB40,'alle Spiele'!$J40='alle Spiele'!CC40),Punktsystem!$B$5,IF(OR(AND('alle Spiele'!$H40-'alle Spiele'!$J40&lt;0,'alle Spiele'!CB40-'alle Spiele'!CC40&lt;0),AND('alle Spiele'!$H40-'alle Spiele'!$J40&gt;0,'alle Spiele'!CB40-'alle Spiele'!CC40&gt;0),AND('alle Spiele'!$H40-'alle Spiele'!$J40=0,'alle Spiele'!CB40-'alle Spiele'!CC40=0)),Punktsystem!$B$6,0)))</f>
        <v>0</v>
      </c>
      <c r="CC40" s="222">
        <f>IF(CB40=Punktsystem!$B$6,IF(AND(Punktsystem!$D$9&lt;&gt;"",'alle Spiele'!$H40-'alle Spiele'!$J40='alle Spiele'!CB40-'alle Spiele'!CC40,'alle Spiele'!$H40&lt;&gt;'alle Spiele'!$J40),Punktsystem!$B$9,0)+IF(AND(Punktsystem!$D$11&lt;&gt;"",OR('alle Spiele'!$H40='alle Spiele'!CB40,'alle Spiele'!$J40='alle Spiele'!CC40)),Punktsystem!$B$11,0)+IF(AND(Punktsystem!$D$10&lt;&gt;"",'alle Spiele'!$H40='alle Spiele'!$J40,'alle Spiele'!CB40='alle Spiele'!CC40,ABS('alle Spiele'!$H40-'alle Spiele'!CB40)=1),Punktsystem!$B$10,0),0)</f>
        <v>0</v>
      </c>
      <c r="CD40" s="223">
        <f>IF(CB40=Punktsystem!$B$5,IF(AND(Punktsystem!$I$14&lt;&gt;"",'alle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E40" s="226">
        <f>IF(OR('alle Spiele'!CE40="",'alle Spiele'!CF40="",'alle Spiele'!$K40="x"),0,IF(AND('alle Spiele'!$H40='alle Spiele'!CE40,'alle Spiele'!$J40='alle Spiele'!CF40),Punktsystem!$B$5,IF(OR(AND('alle Spiele'!$H40-'alle Spiele'!$J40&lt;0,'alle Spiele'!CE40-'alle Spiele'!CF40&lt;0),AND('alle Spiele'!$H40-'alle Spiele'!$J40&gt;0,'alle Spiele'!CE40-'alle Spiele'!CF40&gt;0),AND('alle Spiele'!$H40-'alle Spiele'!$J40=0,'alle Spiele'!CE40-'alle Spiele'!CF40=0)),Punktsystem!$B$6,0)))</f>
        <v>0</v>
      </c>
      <c r="CF40" s="222">
        <f>IF(CE40=Punktsystem!$B$6,IF(AND(Punktsystem!$D$9&lt;&gt;"",'alle Spiele'!$H40-'alle Spiele'!$J40='alle Spiele'!CE40-'alle Spiele'!CF40,'alle Spiele'!$H40&lt;&gt;'alle Spiele'!$J40),Punktsystem!$B$9,0)+IF(AND(Punktsystem!$D$11&lt;&gt;"",OR('alle Spiele'!$H40='alle Spiele'!CE40,'alle Spiele'!$J40='alle Spiele'!CF40)),Punktsystem!$B$11,0)+IF(AND(Punktsystem!$D$10&lt;&gt;"",'alle Spiele'!$H40='alle Spiele'!$J40,'alle Spiele'!CE40='alle Spiele'!CF40,ABS('alle Spiele'!$H40-'alle Spiele'!CE40)=1),Punktsystem!$B$10,0),0)</f>
        <v>0</v>
      </c>
      <c r="CG40" s="223">
        <f>IF(CE40=Punktsystem!$B$5,IF(AND(Punktsystem!$I$14&lt;&gt;"",'alle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H40" s="226">
        <f>IF(OR('alle Spiele'!CH40="",'alle Spiele'!CI40="",'alle Spiele'!$K40="x"),0,IF(AND('alle Spiele'!$H40='alle Spiele'!CH40,'alle Spiele'!$J40='alle Spiele'!CI40),Punktsystem!$B$5,IF(OR(AND('alle Spiele'!$H40-'alle Spiele'!$J40&lt;0,'alle Spiele'!CH40-'alle Spiele'!CI40&lt;0),AND('alle Spiele'!$H40-'alle Spiele'!$J40&gt;0,'alle Spiele'!CH40-'alle Spiele'!CI40&gt;0),AND('alle Spiele'!$H40-'alle Spiele'!$J40=0,'alle Spiele'!CH40-'alle Spiele'!CI40=0)),Punktsystem!$B$6,0)))</f>
        <v>0</v>
      </c>
      <c r="CI40" s="222">
        <f>IF(CH40=Punktsystem!$B$6,IF(AND(Punktsystem!$D$9&lt;&gt;"",'alle Spiele'!$H40-'alle Spiele'!$J40='alle Spiele'!CH40-'alle Spiele'!CI40,'alle Spiele'!$H40&lt;&gt;'alle Spiele'!$J40),Punktsystem!$B$9,0)+IF(AND(Punktsystem!$D$11&lt;&gt;"",OR('alle Spiele'!$H40='alle Spiele'!CH40,'alle Spiele'!$J40='alle Spiele'!CI40)),Punktsystem!$B$11,0)+IF(AND(Punktsystem!$D$10&lt;&gt;"",'alle Spiele'!$H40='alle Spiele'!$J40,'alle Spiele'!CH40='alle Spiele'!CI40,ABS('alle Spiele'!$H40-'alle Spiele'!CH40)=1),Punktsystem!$B$10,0),0)</f>
        <v>0</v>
      </c>
      <c r="CJ40" s="223">
        <f>IF(CH40=Punktsystem!$B$5,IF(AND(Punktsystem!$I$14&lt;&gt;"",'alle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K40" s="226">
        <f>IF(OR('alle Spiele'!CK40="",'alle Spiele'!CL40="",'alle Spiele'!$K40="x"),0,IF(AND('alle Spiele'!$H40='alle Spiele'!CK40,'alle Spiele'!$J40='alle Spiele'!CL40),Punktsystem!$B$5,IF(OR(AND('alle Spiele'!$H40-'alle Spiele'!$J40&lt;0,'alle Spiele'!CK40-'alle Spiele'!CL40&lt;0),AND('alle Spiele'!$H40-'alle Spiele'!$J40&gt;0,'alle Spiele'!CK40-'alle Spiele'!CL40&gt;0),AND('alle Spiele'!$H40-'alle Spiele'!$J40=0,'alle Spiele'!CK40-'alle Spiele'!CL40=0)),Punktsystem!$B$6,0)))</f>
        <v>0</v>
      </c>
      <c r="CL40" s="222">
        <f>IF(CK40=Punktsystem!$B$6,IF(AND(Punktsystem!$D$9&lt;&gt;"",'alle Spiele'!$H40-'alle Spiele'!$J40='alle Spiele'!CK40-'alle Spiele'!CL40,'alle Spiele'!$H40&lt;&gt;'alle Spiele'!$J40),Punktsystem!$B$9,0)+IF(AND(Punktsystem!$D$11&lt;&gt;"",OR('alle Spiele'!$H40='alle Spiele'!CK40,'alle Spiele'!$J40='alle Spiele'!CL40)),Punktsystem!$B$11,0)+IF(AND(Punktsystem!$D$10&lt;&gt;"",'alle Spiele'!$H40='alle Spiele'!$J40,'alle Spiele'!CK40='alle Spiele'!CL40,ABS('alle Spiele'!$H40-'alle Spiele'!CK40)=1),Punktsystem!$B$10,0),0)</f>
        <v>0</v>
      </c>
      <c r="CM40" s="223">
        <f>IF(CK40=Punktsystem!$B$5,IF(AND(Punktsystem!$I$14&lt;&gt;"",'alle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N40" s="226">
        <f>IF(OR('alle Spiele'!CN40="",'alle Spiele'!CO40="",'alle Spiele'!$K40="x"),0,IF(AND('alle Spiele'!$H40='alle Spiele'!CN40,'alle Spiele'!$J40='alle Spiele'!CO40),Punktsystem!$B$5,IF(OR(AND('alle Spiele'!$H40-'alle Spiele'!$J40&lt;0,'alle Spiele'!CN40-'alle Spiele'!CO40&lt;0),AND('alle Spiele'!$H40-'alle Spiele'!$J40&gt;0,'alle Spiele'!CN40-'alle Spiele'!CO40&gt;0),AND('alle Spiele'!$H40-'alle Spiele'!$J40=0,'alle Spiele'!CN40-'alle Spiele'!CO40=0)),Punktsystem!$B$6,0)))</f>
        <v>0</v>
      </c>
      <c r="CO40" s="222">
        <f>IF(CN40=Punktsystem!$B$6,IF(AND(Punktsystem!$D$9&lt;&gt;"",'alle Spiele'!$H40-'alle Spiele'!$J40='alle Spiele'!CN40-'alle Spiele'!CO40,'alle Spiele'!$H40&lt;&gt;'alle Spiele'!$J40),Punktsystem!$B$9,0)+IF(AND(Punktsystem!$D$11&lt;&gt;"",OR('alle Spiele'!$H40='alle Spiele'!CN40,'alle Spiele'!$J40='alle Spiele'!CO40)),Punktsystem!$B$11,0)+IF(AND(Punktsystem!$D$10&lt;&gt;"",'alle Spiele'!$H40='alle Spiele'!$J40,'alle Spiele'!CN40='alle Spiele'!CO40,ABS('alle Spiele'!$H40-'alle Spiele'!CN40)=1),Punktsystem!$B$10,0),0)</f>
        <v>0</v>
      </c>
      <c r="CP40" s="223">
        <f>IF(CN40=Punktsystem!$B$5,IF(AND(Punktsystem!$I$14&lt;&gt;"",'alle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Q40" s="226">
        <f>IF(OR('alle Spiele'!CQ40="",'alle Spiele'!CR40="",'alle Spiele'!$K40="x"),0,IF(AND('alle Spiele'!$H40='alle Spiele'!CQ40,'alle Spiele'!$J40='alle Spiele'!CR40),Punktsystem!$B$5,IF(OR(AND('alle Spiele'!$H40-'alle Spiele'!$J40&lt;0,'alle Spiele'!CQ40-'alle Spiele'!CR40&lt;0),AND('alle Spiele'!$H40-'alle Spiele'!$J40&gt;0,'alle Spiele'!CQ40-'alle Spiele'!CR40&gt;0),AND('alle Spiele'!$H40-'alle Spiele'!$J40=0,'alle Spiele'!CQ40-'alle Spiele'!CR40=0)),Punktsystem!$B$6,0)))</f>
        <v>0</v>
      </c>
      <c r="CR40" s="222">
        <f>IF(CQ40=Punktsystem!$B$6,IF(AND(Punktsystem!$D$9&lt;&gt;"",'alle Spiele'!$H40-'alle Spiele'!$J40='alle Spiele'!CQ40-'alle Spiele'!CR40,'alle Spiele'!$H40&lt;&gt;'alle Spiele'!$J40),Punktsystem!$B$9,0)+IF(AND(Punktsystem!$D$11&lt;&gt;"",OR('alle Spiele'!$H40='alle Spiele'!CQ40,'alle Spiele'!$J40='alle Spiele'!CR40)),Punktsystem!$B$11,0)+IF(AND(Punktsystem!$D$10&lt;&gt;"",'alle Spiele'!$H40='alle Spiele'!$J40,'alle Spiele'!CQ40='alle Spiele'!CR40,ABS('alle Spiele'!$H40-'alle Spiele'!CQ40)=1),Punktsystem!$B$10,0),0)</f>
        <v>0</v>
      </c>
      <c r="CS40" s="223">
        <f>IF(CQ40=Punktsystem!$B$5,IF(AND(Punktsystem!$I$14&lt;&gt;"",'alle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T40" s="226">
        <f>IF(OR('alle Spiele'!CT40="",'alle Spiele'!CU40="",'alle Spiele'!$K40="x"),0,IF(AND('alle Spiele'!$H40='alle Spiele'!CT40,'alle Spiele'!$J40='alle Spiele'!CU40),Punktsystem!$B$5,IF(OR(AND('alle Spiele'!$H40-'alle Spiele'!$J40&lt;0,'alle Spiele'!CT40-'alle Spiele'!CU40&lt;0),AND('alle Spiele'!$H40-'alle Spiele'!$J40&gt;0,'alle Spiele'!CT40-'alle Spiele'!CU40&gt;0),AND('alle Spiele'!$H40-'alle Spiele'!$J40=0,'alle Spiele'!CT40-'alle Spiele'!CU40=0)),Punktsystem!$B$6,0)))</f>
        <v>0</v>
      </c>
      <c r="CU40" s="222">
        <f>IF(CT40=Punktsystem!$B$6,IF(AND(Punktsystem!$D$9&lt;&gt;"",'alle Spiele'!$H40-'alle Spiele'!$J40='alle Spiele'!CT40-'alle Spiele'!CU40,'alle Spiele'!$H40&lt;&gt;'alle Spiele'!$J40),Punktsystem!$B$9,0)+IF(AND(Punktsystem!$D$11&lt;&gt;"",OR('alle Spiele'!$H40='alle Spiele'!CT40,'alle Spiele'!$J40='alle Spiele'!CU40)),Punktsystem!$B$11,0)+IF(AND(Punktsystem!$D$10&lt;&gt;"",'alle Spiele'!$H40='alle Spiele'!$J40,'alle Spiele'!CT40='alle Spiele'!CU40,ABS('alle Spiele'!$H40-'alle Spiele'!CT40)=1),Punktsystem!$B$10,0),0)</f>
        <v>0</v>
      </c>
      <c r="CV40" s="223">
        <f>IF(CT40=Punktsystem!$B$5,IF(AND(Punktsystem!$I$14&lt;&gt;"",'alle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W40" s="226">
        <f>IF(OR('alle Spiele'!CW40="",'alle Spiele'!CX40="",'alle Spiele'!$K40="x"),0,IF(AND('alle Spiele'!$H40='alle Spiele'!CW40,'alle Spiele'!$J40='alle Spiele'!CX40),Punktsystem!$B$5,IF(OR(AND('alle Spiele'!$H40-'alle Spiele'!$J40&lt;0,'alle Spiele'!CW40-'alle Spiele'!CX40&lt;0),AND('alle Spiele'!$H40-'alle Spiele'!$J40&gt;0,'alle Spiele'!CW40-'alle Spiele'!CX40&gt;0),AND('alle Spiele'!$H40-'alle Spiele'!$J40=0,'alle Spiele'!CW40-'alle Spiele'!CX40=0)),Punktsystem!$B$6,0)))</f>
        <v>0</v>
      </c>
      <c r="CX40" s="222">
        <f>IF(CW40=Punktsystem!$B$6,IF(AND(Punktsystem!$D$9&lt;&gt;"",'alle Spiele'!$H40-'alle Spiele'!$J40='alle Spiele'!CW40-'alle Spiele'!CX40,'alle Spiele'!$H40&lt;&gt;'alle Spiele'!$J40),Punktsystem!$B$9,0)+IF(AND(Punktsystem!$D$11&lt;&gt;"",OR('alle Spiele'!$H40='alle Spiele'!CW40,'alle Spiele'!$J40='alle Spiele'!CX40)),Punktsystem!$B$11,0)+IF(AND(Punktsystem!$D$10&lt;&gt;"",'alle Spiele'!$H40='alle Spiele'!$J40,'alle Spiele'!CW40='alle Spiele'!CX40,ABS('alle Spiele'!$H40-'alle Spiele'!CW40)=1),Punktsystem!$B$10,0),0)</f>
        <v>0</v>
      </c>
      <c r="CY40" s="223">
        <f>IF(CW40=Punktsystem!$B$5,IF(AND(Punktsystem!$I$14&lt;&gt;"",'alle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Z40" s="226">
        <f>IF(OR('alle Spiele'!CZ40="",'alle Spiele'!DA40="",'alle Spiele'!$K40="x"),0,IF(AND('alle Spiele'!$H40='alle Spiele'!CZ40,'alle Spiele'!$J40='alle Spiele'!DA40),Punktsystem!$B$5,IF(OR(AND('alle Spiele'!$H40-'alle Spiele'!$J40&lt;0,'alle Spiele'!CZ40-'alle Spiele'!DA40&lt;0),AND('alle Spiele'!$H40-'alle Spiele'!$J40&gt;0,'alle Spiele'!CZ40-'alle Spiele'!DA40&gt;0),AND('alle Spiele'!$H40-'alle Spiele'!$J40=0,'alle Spiele'!CZ40-'alle Spiele'!DA40=0)),Punktsystem!$B$6,0)))</f>
        <v>0</v>
      </c>
      <c r="DA40" s="222">
        <f>IF(CZ40=Punktsystem!$B$6,IF(AND(Punktsystem!$D$9&lt;&gt;"",'alle Spiele'!$H40-'alle Spiele'!$J40='alle Spiele'!CZ40-'alle Spiele'!DA40,'alle Spiele'!$H40&lt;&gt;'alle Spiele'!$J40),Punktsystem!$B$9,0)+IF(AND(Punktsystem!$D$11&lt;&gt;"",OR('alle Spiele'!$H40='alle Spiele'!CZ40,'alle Spiele'!$J40='alle Spiele'!DA40)),Punktsystem!$B$11,0)+IF(AND(Punktsystem!$D$10&lt;&gt;"",'alle Spiele'!$H40='alle Spiele'!$J40,'alle Spiele'!CZ40='alle Spiele'!DA40,ABS('alle Spiele'!$H40-'alle Spiele'!CZ40)=1),Punktsystem!$B$10,0),0)</f>
        <v>0</v>
      </c>
      <c r="DB40" s="223">
        <f>IF(CZ40=Punktsystem!$B$5,IF(AND(Punktsystem!$I$14&lt;&gt;"",'alle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C40" s="226">
        <f>IF(OR('alle Spiele'!DC40="",'alle Spiele'!DD40="",'alle Spiele'!$K40="x"),0,IF(AND('alle Spiele'!$H40='alle Spiele'!DC40,'alle Spiele'!$J40='alle Spiele'!DD40),Punktsystem!$B$5,IF(OR(AND('alle Spiele'!$H40-'alle Spiele'!$J40&lt;0,'alle Spiele'!DC40-'alle Spiele'!DD40&lt;0),AND('alle Spiele'!$H40-'alle Spiele'!$J40&gt;0,'alle Spiele'!DC40-'alle Spiele'!DD40&gt;0),AND('alle Spiele'!$H40-'alle Spiele'!$J40=0,'alle Spiele'!DC40-'alle Spiele'!DD40=0)),Punktsystem!$B$6,0)))</f>
        <v>0</v>
      </c>
      <c r="DD40" s="222">
        <f>IF(DC40=Punktsystem!$B$6,IF(AND(Punktsystem!$D$9&lt;&gt;"",'alle Spiele'!$H40-'alle Spiele'!$J40='alle Spiele'!DC40-'alle Spiele'!DD40,'alle Spiele'!$H40&lt;&gt;'alle Spiele'!$J40),Punktsystem!$B$9,0)+IF(AND(Punktsystem!$D$11&lt;&gt;"",OR('alle Spiele'!$H40='alle Spiele'!DC40,'alle Spiele'!$J40='alle Spiele'!DD40)),Punktsystem!$B$11,0)+IF(AND(Punktsystem!$D$10&lt;&gt;"",'alle Spiele'!$H40='alle Spiele'!$J40,'alle Spiele'!DC40='alle Spiele'!DD40,ABS('alle Spiele'!$H40-'alle Spiele'!DC40)=1),Punktsystem!$B$10,0),0)</f>
        <v>0</v>
      </c>
      <c r="DE40" s="223">
        <f>IF(DC40=Punktsystem!$B$5,IF(AND(Punktsystem!$I$14&lt;&gt;"",'alle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F40" s="226">
        <f>IF(OR('alle Spiele'!DF40="",'alle Spiele'!DG40="",'alle Spiele'!$K40="x"),0,IF(AND('alle Spiele'!$H40='alle Spiele'!DF40,'alle Spiele'!$J40='alle Spiele'!DG40),Punktsystem!$B$5,IF(OR(AND('alle Spiele'!$H40-'alle Spiele'!$J40&lt;0,'alle Spiele'!DF40-'alle Spiele'!DG40&lt;0),AND('alle Spiele'!$H40-'alle Spiele'!$J40&gt;0,'alle Spiele'!DF40-'alle Spiele'!DG40&gt;0),AND('alle Spiele'!$H40-'alle Spiele'!$J40=0,'alle Spiele'!DF40-'alle Spiele'!DG40=0)),Punktsystem!$B$6,0)))</f>
        <v>0</v>
      </c>
      <c r="DG40" s="222">
        <f>IF(DF40=Punktsystem!$B$6,IF(AND(Punktsystem!$D$9&lt;&gt;"",'alle Spiele'!$H40-'alle Spiele'!$J40='alle Spiele'!DF40-'alle Spiele'!DG40,'alle Spiele'!$H40&lt;&gt;'alle Spiele'!$J40),Punktsystem!$B$9,0)+IF(AND(Punktsystem!$D$11&lt;&gt;"",OR('alle Spiele'!$H40='alle Spiele'!DF40,'alle Spiele'!$J40='alle Spiele'!DG40)),Punktsystem!$B$11,0)+IF(AND(Punktsystem!$D$10&lt;&gt;"",'alle Spiele'!$H40='alle Spiele'!$J40,'alle Spiele'!DF40='alle Spiele'!DG40,ABS('alle Spiele'!$H40-'alle Spiele'!DF40)=1),Punktsystem!$B$10,0),0)</f>
        <v>0</v>
      </c>
      <c r="DH40" s="223">
        <f>IF(DF40=Punktsystem!$B$5,IF(AND(Punktsystem!$I$14&lt;&gt;"",'alle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I40" s="226">
        <f>IF(OR('alle Spiele'!DI40="",'alle Spiele'!DJ40="",'alle Spiele'!$K40="x"),0,IF(AND('alle Spiele'!$H40='alle Spiele'!DI40,'alle Spiele'!$J40='alle Spiele'!DJ40),Punktsystem!$B$5,IF(OR(AND('alle Spiele'!$H40-'alle Spiele'!$J40&lt;0,'alle Spiele'!DI40-'alle Spiele'!DJ40&lt;0),AND('alle Spiele'!$H40-'alle Spiele'!$J40&gt;0,'alle Spiele'!DI40-'alle Spiele'!DJ40&gt;0),AND('alle Spiele'!$H40-'alle Spiele'!$J40=0,'alle Spiele'!DI40-'alle Spiele'!DJ40=0)),Punktsystem!$B$6,0)))</f>
        <v>0</v>
      </c>
      <c r="DJ40" s="222">
        <f>IF(DI40=Punktsystem!$B$6,IF(AND(Punktsystem!$D$9&lt;&gt;"",'alle Spiele'!$H40-'alle Spiele'!$J40='alle Spiele'!DI40-'alle Spiele'!DJ40,'alle Spiele'!$H40&lt;&gt;'alle Spiele'!$J40),Punktsystem!$B$9,0)+IF(AND(Punktsystem!$D$11&lt;&gt;"",OR('alle Spiele'!$H40='alle Spiele'!DI40,'alle Spiele'!$J40='alle Spiele'!DJ40)),Punktsystem!$B$11,0)+IF(AND(Punktsystem!$D$10&lt;&gt;"",'alle Spiele'!$H40='alle Spiele'!$J40,'alle Spiele'!DI40='alle Spiele'!DJ40,ABS('alle Spiele'!$H40-'alle Spiele'!DI40)=1),Punktsystem!$B$10,0),0)</f>
        <v>0</v>
      </c>
      <c r="DK40" s="223">
        <f>IF(DI40=Punktsystem!$B$5,IF(AND(Punktsystem!$I$14&lt;&gt;"",'alle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L40" s="226">
        <f>IF(OR('alle Spiele'!DL40="",'alle Spiele'!DM40="",'alle Spiele'!$K40="x"),0,IF(AND('alle Spiele'!$H40='alle Spiele'!DL40,'alle Spiele'!$J40='alle Spiele'!DM40),Punktsystem!$B$5,IF(OR(AND('alle Spiele'!$H40-'alle Spiele'!$J40&lt;0,'alle Spiele'!DL40-'alle Spiele'!DM40&lt;0),AND('alle Spiele'!$H40-'alle Spiele'!$J40&gt;0,'alle Spiele'!DL40-'alle Spiele'!DM40&gt;0),AND('alle Spiele'!$H40-'alle Spiele'!$J40=0,'alle Spiele'!DL40-'alle Spiele'!DM40=0)),Punktsystem!$B$6,0)))</f>
        <v>0</v>
      </c>
      <c r="DM40" s="222">
        <f>IF(DL40=Punktsystem!$B$6,IF(AND(Punktsystem!$D$9&lt;&gt;"",'alle Spiele'!$H40-'alle Spiele'!$J40='alle Spiele'!DL40-'alle Spiele'!DM40,'alle Spiele'!$H40&lt;&gt;'alle Spiele'!$J40),Punktsystem!$B$9,0)+IF(AND(Punktsystem!$D$11&lt;&gt;"",OR('alle Spiele'!$H40='alle Spiele'!DL40,'alle Spiele'!$J40='alle Spiele'!DM40)),Punktsystem!$B$11,0)+IF(AND(Punktsystem!$D$10&lt;&gt;"",'alle Spiele'!$H40='alle Spiele'!$J40,'alle Spiele'!DL40='alle Spiele'!DM40,ABS('alle Spiele'!$H40-'alle Spiele'!DL40)=1),Punktsystem!$B$10,0),0)</f>
        <v>0</v>
      </c>
      <c r="DN40" s="223">
        <f>IF(DL40=Punktsystem!$B$5,IF(AND(Punktsystem!$I$14&lt;&gt;"",'alle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O40" s="226">
        <f>IF(OR('alle Spiele'!DO40="",'alle Spiele'!DP40="",'alle Spiele'!$K40="x"),0,IF(AND('alle Spiele'!$H40='alle Spiele'!DO40,'alle Spiele'!$J40='alle Spiele'!DP40),Punktsystem!$B$5,IF(OR(AND('alle Spiele'!$H40-'alle Spiele'!$J40&lt;0,'alle Spiele'!DO40-'alle Spiele'!DP40&lt;0),AND('alle Spiele'!$H40-'alle Spiele'!$J40&gt;0,'alle Spiele'!DO40-'alle Spiele'!DP40&gt;0),AND('alle Spiele'!$H40-'alle Spiele'!$J40=0,'alle Spiele'!DO40-'alle Spiele'!DP40=0)),Punktsystem!$B$6,0)))</f>
        <v>0</v>
      </c>
      <c r="DP40" s="222">
        <f>IF(DO40=Punktsystem!$B$6,IF(AND(Punktsystem!$D$9&lt;&gt;"",'alle Spiele'!$H40-'alle Spiele'!$J40='alle Spiele'!DO40-'alle Spiele'!DP40,'alle Spiele'!$H40&lt;&gt;'alle Spiele'!$J40),Punktsystem!$B$9,0)+IF(AND(Punktsystem!$D$11&lt;&gt;"",OR('alle Spiele'!$H40='alle Spiele'!DO40,'alle Spiele'!$J40='alle Spiele'!DP40)),Punktsystem!$B$11,0)+IF(AND(Punktsystem!$D$10&lt;&gt;"",'alle Spiele'!$H40='alle Spiele'!$J40,'alle Spiele'!DO40='alle Spiele'!DP40,ABS('alle Spiele'!$H40-'alle Spiele'!DO40)=1),Punktsystem!$B$10,0),0)</f>
        <v>0</v>
      </c>
      <c r="DQ40" s="223">
        <f>IF(DO40=Punktsystem!$B$5,IF(AND(Punktsystem!$I$14&lt;&gt;"",'alle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R40" s="226">
        <f>IF(OR('alle Spiele'!DR40="",'alle Spiele'!DS40="",'alle Spiele'!$K40="x"),0,IF(AND('alle Spiele'!$H40='alle Spiele'!DR40,'alle Spiele'!$J40='alle Spiele'!DS40),Punktsystem!$B$5,IF(OR(AND('alle Spiele'!$H40-'alle Spiele'!$J40&lt;0,'alle Spiele'!DR40-'alle Spiele'!DS40&lt;0),AND('alle Spiele'!$H40-'alle Spiele'!$J40&gt;0,'alle Spiele'!DR40-'alle Spiele'!DS40&gt;0),AND('alle Spiele'!$H40-'alle Spiele'!$J40=0,'alle Spiele'!DR40-'alle Spiele'!DS40=0)),Punktsystem!$B$6,0)))</f>
        <v>0</v>
      </c>
      <c r="DS40" s="222">
        <f>IF(DR40=Punktsystem!$B$6,IF(AND(Punktsystem!$D$9&lt;&gt;"",'alle Spiele'!$H40-'alle Spiele'!$J40='alle Spiele'!DR40-'alle Spiele'!DS40,'alle Spiele'!$H40&lt;&gt;'alle Spiele'!$J40),Punktsystem!$B$9,0)+IF(AND(Punktsystem!$D$11&lt;&gt;"",OR('alle Spiele'!$H40='alle Spiele'!DR40,'alle Spiele'!$J40='alle Spiele'!DS40)),Punktsystem!$B$11,0)+IF(AND(Punktsystem!$D$10&lt;&gt;"",'alle Spiele'!$H40='alle Spiele'!$J40,'alle Spiele'!DR40='alle Spiele'!DS40,ABS('alle Spiele'!$H40-'alle Spiele'!DR40)=1),Punktsystem!$B$10,0),0)</f>
        <v>0</v>
      </c>
      <c r="DT40" s="223">
        <f>IF(DR40=Punktsystem!$B$5,IF(AND(Punktsystem!$I$14&lt;&gt;"",'alle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U40" s="226">
        <f>IF(OR('alle Spiele'!DU40="",'alle Spiele'!DV40="",'alle Spiele'!$K40="x"),0,IF(AND('alle Spiele'!$H40='alle Spiele'!DU40,'alle Spiele'!$J40='alle Spiele'!DV40),Punktsystem!$B$5,IF(OR(AND('alle Spiele'!$H40-'alle Spiele'!$J40&lt;0,'alle Spiele'!DU40-'alle Spiele'!DV40&lt;0),AND('alle Spiele'!$H40-'alle Spiele'!$J40&gt;0,'alle Spiele'!DU40-'alle Spiele'!DV40&gt;0),AND('alle Spiele'!$H40-'alle Spiele'!$J40=0,'alle Spiele'!DU40-'alle Spiele'!DV40=0)),Punktsystem!$B$6,0)))</f>
        <v>0</v>
      </c>
      <c r="DV40" s="222">
        <f>IF(DU40=Punktsystem!$B$6,IF(AND(Punktsystem!$D$9&lt;&gt;"",'alle Spiele'!$H40-'alle Spiele'!$J40='alle Spiele'!DU40-'alle Spiele'!DV40,'alle Spiele'!$H40&lt;&gt;'alle Spiele'!$J40),Punktsystem!$B$9,0)+IF(AND(Punktsystem!$D$11&lt;&gt;"",OR('alle Spiele'!$H40='alle Spiele'!DU40,'alle Spiele'!$J40='alle Spiele'!DV40)),Punktsystem!$B$11,0)+IF(AND(Punktsystem!$D$10&lt;&gt;"",'alle Spiele'!$H40='alle Spiele'!$J40,'alle Spiele'!DU40='alle Spiele'!DV40,ABS('alle Spiele'!$H40-'alle Spiele'!DU40)=1),Punktsystem!$B$10,0),0)</f>
        <v>0</v>
      </c>
      <c r="DW40" s="223">
        <f>IF(DU40=Punktsystem!$B$5,IF(AND(Punktsystem!$I$14&lt;&gt;"",'alle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X40" s="226">
        <f>IF(OR('alle Spiele'!DX40="",'alle Spiele'!DY40="",'alle Spiele'!$K40="x"),0,IF(AND('alle Spiele'!$H40='alle Spiele'!DX40,'alle Spiele'!$J40='alle Spiele'!DY40),Punktsystem!$B$5,IF(OR(AND('alle Spiele'!$H40-'alle Spiele'!$J40&lt;0,'alle Spiele'!DX40-'alle Spiele'!DY40&lt;0),AND('alle Spiele'!$H40-'alle Spiele'!$J40&gt;0,'alle Spiele'!DX40-'alle Spiele'!DY40&gt;0),AND('alle Spiele'!$H40-'alle Spiele'!$J40=0,'alle Spiele'!DX40-'alle Spiele'!DY40=0)),Punktsystem!$B$6,0)))</f>
        <v>0</v>
      </c>
      <c r="DY40" s="222">
        <f>IF(DX40=Punktsystem!$B$6,IF(AND(Punktsystem!$D$9&lt;&gt;"",'alle Spiele'!$H40-'alle Spiele'!$J40='alle Spiele'!DX40-'alle Spiele'!DY40,'alle Spiele'!$H40&lt;&gt;'alle Spiele'!$J40),Punktsystem!$B$9,0)+IF(AND(Punktsystem!$D$11&lt;&gt;"",OR('alle Spiele'!$H40='alle Spiele'!DX40,'alle Spiele'!$J40='alle Spiele'!DY40)),Punktsystem!$B$11,0)+IF(AND(Punktsystem!$D$10&lt;&gt;"",'alle Spiele'!$H40='alle Spiele'!$J40,'alle Spiele'!DX40='alle Spiele'!DY40,ABS('alle Spiele'!$H40-'alle Spiele'!DX40)=1),Punktsystem!$B$10,0),0)</f>
        <v>0</v>
      </c>
      <c r="DZ40" s="223">
        <f>IF(DX40=Punktsystem!$B$5,IF(AND(Punktsystem!$I$14&lt;&gt;"",'alle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A40" s="226">
        <f>IF(OR('alle Spiele'!EA40="",'alle Spiele'!EB40="",'alle Spiele'!$K40="x"),0,IF(AND('alle Spiele'!$H40='alle Spiele'!EA40,'alle Spiele'!$J40='alle Spiele'!EB40),Punktsystem!$B$5,IF(OR(AND('alle Spiele'!$H40-'alle Spiele'!$J40&lt;0,'alle Spiele'!EA40-'alle Spiele'!EB40&lt;0),AND('alle Spiele'!$H40-'alle Spiele'!$J40&gt;0,'alle Spiele'!EA40-'alle Spiele'!EB40&gt;0),AND('alle Spiele'!$H40-'alle Spiele'!$J40=0,'alle Spiele'!EA40-'alle Spiele'!EB40=0)),Punktsystem!$B$6,0)))</f>
        <v>0</v>
      </c>
      <c r="EB40" s="222">
        <f>IF(EA40=Punktsystem!$B$6,IF(AND(Punktsystem!$D$9&lt;&gt;"",'alle Spiele'!$H40-'alle Spiele'!$J40='alle Spiele'!EA40-'alle Spiele'!EB40,'alle Spiele'!$H40&lt;&gt;'alle Spiele'!$J40),Punktsystem!$B$9,0)+IF(AND(Punktsystem!$D$11&lt;&gt;"",OR('alle Spiele'!$H40='alle Spiele'!EA40,'alle Spiele'!$J40='alle Spiele'!EB40)),Punktsystem!$B$11,0)+IF(AND(Punktsystem!$D$10&lt;&gt;"",'alle Spiele'!$H40='alle Spiele'!$J40,'alle Spiele'!EA40='alle Spiele'!EB40,ABS('alle Spiele'!$H40-'alle Spiele'!EA40)=1),Punktsystem!$B$10,0),0)</f>
        <v>0</v>
      </c>
      <c r="EC40" s="223">
        <f>IF(EA40=Punktsystem!$B$5,IF(AND(Punktsystem!$I$14&lt;&gt;"",'alle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D40" s="226">
        <f>IF(OR('alle Spiele'!ED40="",'alle Spiele'!EE40="",'alle Spiele'!$K40="x"),0,IF(AND('alle Spiele'!$H40='alle Spiele'!ED40,'alle Spiele'!$J40='alle Spiele'!EE40),Punktsystem!$B$5,IF(OR(AND('alle Spiele'!$H40-'alle Spiele'!$J40&lt;0,'alle Spiele'!ED40-'alle Spiele'!EE40&lt;0),AND('alle Spiele'!$H40-'alle Spiele'!$J40&gt;0,'alle Spiele'!ED40-'alle Spiele'!EE40&gt;0),AND('alle Spiele'!$H40-'alle Spiele'!$J40=0,'alle Spiele'!ED40-'alle Spiele'!EE40=0)),Punktsystem!$B$6,0)))</f>
        <v>0</v>
      </c>
      <c r="EE40" s="222">
        <f>IF(ED40=Punktsystem!$B$6,IF(AND(Punktsystem!$D$9&lt;&gt;"",'alle Spiele'!$H40-'alle Spiele'!$J40='alle Spiele'!ED40-'alle Spiele'!EE40,'alle Spiele'!$H40&lt;&gt;'alle Spiele'!$J40),Punktsystem!$B$9,0)+IF(AND(Punktsystem!$D$11&lt;&gt;"",OR('alle Spiele'!$H40='alle Spiele'!ED40,'alle Spiele'!$J40='alle Spiele'!EE40)),Punktsystem!$B$11,0)+IF(AND(Punktsystem!$D$10&lt;&gt;"",'alle Spiele'!$H40='alle Spiele'!$J40,'alle Spiele'!ED40='alle Spiele'!EE40,ABS('alle Spiele'!$H40-'alle Spiele'!ED40)=1),Punktsystem!$B$10,0),0)</f>
        <v>0</v>
      </c>
      <c r="EF40" s="223">
        <f>IF(ED40=Punktsystem!$B$5,IF(AND(Punktsystem!$I$14&lt;&gt;"",'alle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G40" s="226">
        <f>IF(OR('alle Spiele'!EG40="",'alle Spiele'!EH40="",'alle Spiele'!$K40="x"),0,IF(AND('alle Spiele'!$H40='alle Spiele'!EG40,'alle Spiele'!$J40='alle Spiele'!EH40),Punktsystem!$B$5,IF(OR(AND('alle Spiele'!$H40-'alle Spiele'!$J40&lt;0,'alle Spiele'!EG40-'alle Spiele'!EH40&lt;0),AND('alle Spiele'!$H40-'alle Spiele'!$J40&gt;0,'alle Spiele'!EG40-'alle Spiele'!EH40&gt;0),AND('alle Spiele'!$H40-'alle Spiele'!$J40=0,'alle Spiele'!EG40-'alle Spiele'!EH40=0)),Punktsystem!$B$6,0)))</f>
        <v>0</v>
      </c>
      <c r="EH40" s="222">
        <f>IF(EG40=Punktsystem!$B$6,IF(AND(Punktsystem!$D$9&lt;&gt;"",'alle Spiele'!$H40-'alle Spiele'!$J40='alle Spiele'!EG40-'alle Spiele'!EH40,'alle Spiele'!$H40&lt;&gt;'alle Spiele'!$J40),Punktsystem!$B$9,0)+IF(AND(Punktsystem!$D$11&lt;&gt;"",OR('alle Spiele'!$H40='alle Spiele'!EG40,'alle Spiele'!$J40='alle Spiele'!EH40)),Punktsystem!$B$11,0)+IF(AND(Punktsystem!$D$10&lt;&gt;"",'alle Spiele'!$H40='alle Spiele'!$J40,'alle Spiele'!EG40='alle Spiele'!EH40,ABS('alle Spiele'!$H40-'alle Spiele'!EG40)=1),Punktsystem!$B$10,0),0)</f>
        <v>0</v>
      </c>
      <c r="EI40" s="223">
        <f>IF(EG40=Punktsystem!$B$5,IF(AND(Punktsystem!$I$14&lt;&gt;"",'alle Spiele'!$H40+'alle Spiele'!$J40&gt;Punktsystem!$D$14),('alle Spiele'!$H40+'alle Spiele'!$J40-Punktsystem!$D$14)*Punktsystem!$F$14,0)+IF(AND(Punktsystem!$I$15&lt;&gt;"",ABS('alle Spiele'!$H40-'alle Spiele'!$J40)&gt;Punktsystem!$D$15),(ABS('alle Spiele'!$H40-'alle Spiele'!$J40)-Punktsystem!$D$15)*Punktsystem!$F$15,0),0)</f>
        <v>0</v>
      </c>
    </row>
    <row r="41" spans="1:139">
      <c r="A41"/>
      <c r="B41"/>
      <c r="C41"/>
      <c r="D41"/>
      <c r="E41"/>
      <c r="F41"/>
      <c r="G41"/>
      <c r="H41"/>
      <c r="J41"/>
      <c r="K41"/>
      <c r="L41"/>
      <c r="M41"/>
      <c r="N41"/>
      <c r="O41"/>
      <c r="P41"/>
      <c r="Q41"/>
      <c r="T41" s="226">
        <f>IF(OR('alle Spiele'!T41="",'alle Spiele'!U41="",'alle Spiele'!$K41="x"),0,IF(AND('alle Spiele'!$H41='alle Spiele'!T41,'alle Spiele'!$J41='alle Spiele'!U41),Punktsystem!$B$5,IF(OR(AND('alle Spiele'!$H41-'alle Spiele'!$J41&lt;0,'alle Spiele'!T41-'alle Spiele'!U41&lt;0),AND('alle Spiele'!$H41-'alle Spiele'!$J41&gt;0,'alle Spiele'!T41-'alle Spiele'!U41&gt;0),AND('alle Spiele'!$H41-'alle Spiele'!$J41=0,'alle Spiele'!T41-'alle Spiele'!U41=0)),Punktsystem!$B$6,0)))</f>
        <v>0</v>
      </c>
      <c r="U41" s="222">
        <f>IF(T41=Punktsystem!$B$6,IF(AND(Punktsystem!$D$9&lt;&gt;"",'alle Spiele'!$H41-'alle Spiele'!$J41='alle Spiele'!T41-'alle Spiele'!U41,'alle Spiele'!$H41&lt;&gt;'alle Spiele'!$J41),Punktsystem!$B$9,0)+IF(AND(Punktsystem!$D$11&lt;&gt;"",OR('alle Spiele'!$H41='alle Spiele'!T41,'alle Spiele'!$J41='alle Spiele'!U41)),Punktsystem!$B$11,0)+IF(AND(Punktsystem!$D$10&lt;&gt;"",'alle Spiele'!$H41='alle Spiele'!$J41,'alle Spiele'!T41='alle Spiele'!U41,ABS('alle Spiele'!$H41-'alle Spiele'!T41)=1),Punktsystem!$B$10,0),0)</f>
        <v>0</v>
      </c>
      <c r="V41" s="223">
        <f>IF(T41=Punktsystem!$B$5,IF(AND(Punktsystem!$I$14&lt;&gt;"",'alle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W41" s="226">
        <f>IF(OR('alle Spiele'!W41="",'alle Spiele'!X41="",'alle Spiele'!$K41="x"),0,IF(AND('alle Spiele'!$H41='alle Spiele'!W41,'alle Spiele'!$J41='alle Spiele'!X41),Punktsystem!$B$5,IF(OR(AND('alle Spiele'!$H41-'alle Spiele'!$J41&lt;0,'alle Spiele'!W41-'alle Spiele'!X41&lt;0),AND('alle Spiele'!$H41-'alle Spiele'!$J41&gt;0,'alle Spiele'!W41-'alle Spiele'!X41&gt;0),AND('alle Spiele'!$H41-'alle Spiele'!$J41=0,'alle Spiele'!W41-'alle Spiele'!X41=0)),Punktsystem!$B$6,0)))</f>
        <v>0</v>
      </c>
      <c r="X41" s="222">
        <f>IF(W41=Punktsystem!$B$6,IF(AND(Punktsystem!$D$9&lt;&gt;"",'alle Spiele'!$H41-'alle Spiele'!$J41='alle Spiele'!W41-'alle Spiele'!X41,'alle Spiele'!$H41&lt;&gt;'alle Spiele'!$J41),Punktsystem!$B$9,0)+IF(AND(Punktsystem!$D$11&lt;&gt;"",OR('alle Spiele'!$H41='alle Spiele'!W41,'alle Spiele'!$J41='alle Spiele'!X41)),Punktsystem!$B$11,0)+IF(AND(Punktsystem!$D$10&lt;&gt;"",'alle Spiele'!$H41='alle Spiele'!$J41,'alle Spiele'!W41='alle Spiele'!X41,ABS('alle Spiele'!$H41-'alle Spiele'!W41)=1),Punktsystem!$B$10,0),0)</f>
        <v>0</v>
      </c>
      <c r="Y41" s="223">
        <f>IF(W41=Punktsystem!$B$5,IF(AND(Punktsystem!$I$14&lt;&gt;"",'alle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Z41" s="226">
        <f>IF(OR('alle Spiele'!Z41="",'alle Spiele'!AA41="",'alle Spiele'!$K41="x"),0,IF(AND('alle Spiele'!$H41='alle Spiele'!Z41,'alle Spiele'!$J41='alle Spiele'!AA41),Punktsystem!$B$5,IF(OR(AND('alle Spiele'!$H41-'alle Spiele'!$J41&lt;0,'alle Spiele'!Z41-'alle Spiele'!AA41&lt;0),AND('alle Spiele'!$H41-'alle Spiele'!$J41&gt;0,'alle Spiele'!Z41-'alle Spiele'!AA41&gt;0),AND('alle Spiele'!$H41-'alle Spiele'!$J41=0,'alle Spiele'!Z41-'alle Spiele'!AA41=0)),Punktsystem!$B$6,0)))</f>
        <v>0</v>
      </c>
      <c r="AA41" s="222">
        <f>IF(Z41=Punktsystem!$B$6,IF(AND(Punktsystem!$D$9&lt;&gt;"",'alle Spiele'!$H41-'alle Spiele'!$J41='alle Spiele'!Z41-'alle Spiele'!AA41,'alle Spiele'!$H41&lt;&gt;'alle Spiele'!$J41),Punktsystem!$B$9,0)+IF(AND(Punktsystem!$D$11&lt;&gt;"",OR('alle Spiele'!$H41='alle Spiele'!Z41,'alle Spiele'!$J41='alle Spiele'!AA41)),Punktsystem!$B$11,0)+IF(AND(Punktsystem!$D$10&lt;&gt;"",'alle Spiele'!$H41='alle Spiele'!$J41,'alle Spiele'!Z41='alle Spiele'!AA41,ABS('alle Spiele'!$H41-'alle Spiele'!Z41)=1),Punktsystem!$B$10,0),0)</f>
        <v>0</v>
      </c>
      <c r="AB41" s="223">
        <f>IF(Z41=Punktsystem!$B$5,IF(AND(Punktsystem!$I$14&lt;&gt;"",'alle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C41" s="226">
        <f>IF(OR('alle Spiele'!AC41="",'alle Spiele'!AD41="",'alle Spiele'!$K41="x"),0,IF(AND('alle Spiele'!$H41='alle Spiele'!AC41,'alle Spiele'!$J41='alle Spiele'!AD41),Punktsystem!$B$5,IF(OR(AND('alle Spiele'!$H41-'alle Spiele'!$J41&lt;0,'alle Spiele'!AC41-'alle Spiele'!AD41&lt;0),AND('alle Spiele'!$H41-'alle Spiele'!$J41&gt;0,'alle Spiele'!AC41-'alle Spiele'!AD41&gt;0),AND('alle Spiele'!$H41-'alle Spiele'!$J41=0,'alle Spiele'!AC41-'alle Spiele'!AD41=0)),Punktsystem!$B$6,0)))</f>
        <v>0</v>
      </c>
      <c r="AD41" s="222">
        <f>IF(AC41=Punktsystem!$B$6,IF(AND(Punktsystem!$D$9&lt;&gt;"",'alle Spiele'!$H41-'alle Spiele'!$J41='alle Spiele'!AC41-'alle Spiele'!AD41,'alle Spiele'!$H41&lt;&gt;'alle Spiele'!$J41),Punktsystem!$B$9,0)+IF(AND(Punktsystem!$D$11&lt;&gt;"",OR('alle Spiele'!$H41='alle Spiele'!AC41,'alle Spiele'!$J41='alle Spiele'!AD41)),Punktsystem!$B$11,0)+IF(AND(Punktsystem!$D$10&lt;&gt;"",'alle Spiele'!$H41='alle Spiele'!$J41,'alle Spiele'!AC41='alle Spiele'!AD41,ABS('alle Spiele'!$H41-'alle Spiele'!AC41)=1),Punktsystem!$B$10,0),0)</f>
        <v>0</v>
      </c>
      <c r="AE41" s="223">
        <f>IF(AC41=Punktsystem!$B$5,IF(AND(Punktsystem!$I$14&lt;&gt;"",'alle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F41" s="226">
        <f>IF(OR('alle Spiele'!AF41="",'alle Spiele'!AG41="",'alle Spiele'!$K41="x"),0,IF(AND('alle Spiele'!$H41='alle Spiele'!AF41,'alle Spiele'!$J41='alle Spiele'!AG41),Punktsystem!$B$5,IF(OR(AND('alle Spiele'!$H41-'alle Spiele'!$J41&lt;0,'alle Spiele'!AF41-'alle Spiele'!AG41&lt;0),AND('alle Spiele'!$H41-'alle Spiele'!$J41&gt;0,'alle Spiele'!AF41-'alle Spiele'!AG41&gt;0),AND('alle Spiele'!$H41-'alle Spiele'!$J41=0,'alle Spiele'!AF41-'alle Spiele'!AG41=0)),Punktsystem!$B$6,0)))</f>
        <v>0</v>
      </c>
      <c r="AG41" s="222">
        <f>IF(AF41=Punktsystem!$B$6,IF(AND(Punktsystem!$D$9&lt;&gt;"",'alle Spiele'!$H41-'alle Spiele'!$J41='alle Spiele'!AF41-'alle Spiele'!AG41,'alle Spiele'!$H41&lt;&gt;'alle Spiele'!$J41),Punktsystem!$B$9,0)+IF(AND(Punktsystem!$D$11&lt;&gt;"",OR('alle Spiele'!$H41='alle Spiele'!AF41,'alle Spiele'!$J41='alle Spiele'!AG41)),Punktsystem!$B$11,0)+IF(AND(Punktsystem!$D$10&lt;&gt;"",'alle Spiele'!$H41='alle Spiele'!$J41,'alle Spiele'!AF41='alle Spiele'!AG41,ABS('alle Spiele'!$H41-'alle Spiele'!AF41)=1),Punktsystem!$B$10,0),0)</f>
        <v>0</v>
      </c>
      <c r="AH41" s="223">
        <f>IF(AF41=Punktsystem!$B$5,IF(AND(Punktsystem!$I$14&lt;&gt;"",'alle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I41" s="226">
        <f>IF(OR('alle Spiele'!AI41="",'alle Spiele'!AJ41="",'alle Spiele'!$K41="x"),0,IF(AND('alle Spiele'!$H41='alle Spiele'!AI41,'alle Spiele'!$J41='alle Spiele'!AJ41),Punktsystem!$B$5,IF(OR(AND('alle Spiele'!$H41-'alle Spiele'!$J41&lt;0,'alle Spiele'!AI41-'alle Spiele'!AJ41&lt;0),AND('alle Spiele'!$H41-'alle Spiele'!$J41&gt;0,'alle Spiele'!AI41-'alle Spiele'!AJ41&gt;0),AND('alle Spiele'!$H41-'alle Spiele'!$J41=0,'alle Spiele'!AI41-'alle Spiele'!AJ41=0)),Punktsystem!$B$6,0)))</f>
        <v>0</v>
      </c>
      <c r="AJ41" s="222">
        <f>IF(AI41=Punktsystem!$B$6,IF(AND(Punktsystem!$D$9&lt;&gt;"",'alle Spiele'!$H41-'alle Spiele'!$J41='alle Spiele'!AI41-'alle Spiele'!AJ41,'alle Spiele'!$H41&lt;&gt;'alle Spiele'!$J41),Punktsystem!$B$9,0)+IF(AND(Punktsystem!$D$11&lt;&gt;"",OR('alle Spiele'!$H41='alle Spiele'!AI41,'alle Spiele'!$J41='alle Spiele'!AJ41)),Punktsystem!$B$11,0)+IF(AND(Punktsystem!$D$10&lt;&gt;"",'alle Spiele'!$H41='alle Spiele'!$J41,'alle Spiele'!AI41='alle Spiele'!AJ41,ABS('alle Spiele'!$H41-'alle Spiele'!AI41)=1),Punktsystem!$B$10,0),0)</f>
        <v>0</v>
      </c>
      <c r="AK41" s="223">
        <f>IF(AI41=Punktsystem!$B$5,IF(AND(Punktsystem!$I$14&lt;&gt;"",'alle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L41" s="226">
        <f>IF(OR('alle Spiele'!AL41="",'alle Spiele'!AM41="",'alle Spiele'!$K41="x"),0,IF(AND('alle Spiele'!$H41='alle Spiele'!AL41,'alle Spiele'!$J41='alle Spiele'!AM41),Punktsystem!$B$5,IF(OR(AND('alle Spiele'!$H41-'alle Spiele'!$J41&lt;0,'alle Spiele'!AL41-'alle Spiele'!AM41&lt;0),AND('alle Spiele'!$H41-'alle Spiele'!$J41&gt;0,'alle Spiele'!AL41-'alle Spiele'!AM41&gt;0),AND('alle Spiele'!$H41-'alle Spiele'!$J41=0,'alle Spiele'!AL41-'alle Spiele'!AM41=0)),Punktsystem!$B$6,0)))</f>
        <v>0</v>
      </c>
      <c r="AM41" s="222">
        <f>IF(AL41=Punktsystem!$B$6,IF(AND(Punktsystem!$D$9&lt;&gt;"",'alle Spiele'!$H41-'alle Spiele'!$J41='alle Spiele'!AL41-'alle Spiele'!AM41,'alle Spiele'!$H41&lt;&gt;'alle Spiele'!$J41),Punktsystem!$B$9,0)+IF(AND(Punktsystem!$D$11&lt;&gt;"",OR('alle Spiele'!$H41='alle Spiele'!AL41,'alle Spiele'!$J41='alle Spiele'!AM41)),Punktsystem!$B$11,0)+IF(AND(Punktsystem!$D$10&lt;&gt;"",'alle Spiele'!$H41='alle Spiele'!$J41,'alle Spiele'!AL41='alle Spiele'!AM41,ABS('alle Spiele'!$H41-'alle Spiele'!AL41)=1),Punktsystem!$B$10,0),0)</f>
        <v>0</v>
      </c>
      <c r="AN41" s="223">
        <f>IF(AL41=Punktsystem!$B$5,IF(AND(Punktsystem!$I$14&lt;&gt;"",'alle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O41" s="226">
        <f>IF(OR('alle Spiele'!AO41="",'alle Spiele'!AP41="",'alle Spiele'!$K41="x"),0,IF(AND('alle Spiele'!$H41='alle Spiele'!AO41,'alle Spiele'!$J41='alle Spiele'!AP41),Punktsystem!$B$5,IF(OR(AND('alle Spiele'!$H41-'alle Spiele'!$J41&lt;0,'alle Spiele'!AO41-'alle Spiele'!AP41&lt;0),AND('alle Spiele'!$H41-'alle Spiele'!$J41&gt;0,'alle Spiele'!AO41-'alle Spiele'!AP41&gt;0),AND('alle Spiele'!$H41-'alle Spiele'!$J41=0,'alle Spiele'!AO41-'alle Spiele'!AP41=0)),Punktsystem!$B$6,0)))</f>
        <v>0</v>
      </c>
      <c r="AP41" s="222">
        <f>IF(AO41=Punktsystem!$B$6,IF(AND(Punktsystem!$D$9&lt;&gt;"",'alle Spiele'!$H41-'alle Spiele'!$J41='alle Spiele'!AO41-'alle Spiele'!AP41,'alle Spiele'!$H41&lt;&gt;'alle Spiele'!$J41),Punktsystem!$B$9,0)+IF(AND(Punktsystem!$D$11&lt;&gt;"",OR('alle Spiele'!$H41='alle Spiele'!AO41,'alle Spiele'!$J41='alle Spiele'!AP41)),Punktsystem!$B$11,0)+IF(AND(Punktsystem!$D$10&lt;&gt;"",'alle Spiele'!$H41='alle Spiele'!$J41,'alle Spiele'!AO41='alle Spiele'!AP41,ABS('alle Spiele'!$H41-'alle Spiele'!AO41)=1),Punktsystem!$B$10,0),0)</f>
        <v>0</v>
      </c>
      <c r="AQ41" s="223">
        <f>IF(AO41=Punktsystem!$B$5,IF(AND(Punktsystem!$I$14&lt;&gt;"",'alle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R41" s="226">
        <f>IF(OR('alle Spiele'!AR41="",'alle Spiele'!AS41="",'alle Spiele'!$K41="x"),0,IF(AND('alle Spiele'!$H41='alle Spiele'!AR41,'alle Spiele'!$J41='alle Spiele'!AS41),Punktsystem!$B$5,IF(OR(AND('alle Spiele'!$H41-'alle Spiele'!$J41&lt;0,'alle Spiele'!AR41-'alle Spiele'!AS41&lt;0),AND('alle Spiele'!$H41-'alle Spiele'!$J41&gt;0,'alle Spiele'!AR41-'alle Spiele'!AS41&gt;0),AND('alle Spiele'!$H41-'alle Spiele'!$J41=0,'alle Spiele'!AR41-'alle Spiele'!AS41=0)),Punktsystem!$B$6,0)))</f>
        <v>0</v>
      </c>
      <c r="AS41" s="222">
        <f>IF(AR41=Punktsystem!$B$6,IF(AND(Punktsystem!$D$9&lt;&gt;"",'alle Spiele'!$H41-'alle Spiele'!$J41='alle Spiele'!AR41-'alle Spiele'!AS41,'alle Spiele'!$H41&lt;&gt;'alle Spiele'!$J41),Punktsystem!$B$9,0)+IF(AND(Punktsystem!$D$11&lt;&gt;"",OR('alle Spiele'!$H41='alle Spiele'!AR41,'alle Spiele'!$J41='alle Spiele'!AS41)),Punktsystem!$B$11,0)+IF(AND(Punktsystem!$D$10&lt;&gt;"",'alle Spiele'!$H41='alle Spiele'!$J41,'alle Spiele'!AR41='alle Spiele'!AS41,ABS('alle Spiele'!$H41-'alle Spiele'!AR41)=1),Punktsystem!$B$10,0),0)</f>
        <v>0</v>
      </c>
      <c r="AT41" s="223">
        <f>IF(AR41=Punktsystem!$B$5,IF(AND(Punktsystem!$I$14&lt;&gt;"",'alle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U41" s="226">
        <f>IF(OR('alle Spiele'!AU41="",'alle Spiele'!AV41="",'alle Spiele'!$K41="x"),0,IF(AND('alle Spiele'!$H41='alle Spiele'!AU41,'alle Spiele'!$J41='alle Spiele'!AV41),Punktsystem!$B$5,IF(OR(AND('alle Spiele'!$H41-'alle Spiele'!$J41&lt;0,'alle Spiele'!AU41-'alle Spiele'!AV41&lt;0),AND('alle Spiele'!$H41-'alle Spiele'!$J41&gt;0,'alle Spiele'!AU41-'alle Spiele'!AV41&gt;0),AND('alle Spiele'!$H41-'alle Spiele'!$J41=0,'alle Spiele'!AU41-'alle Spiele'!AV41=0)),Punktsystem!$B$6,0)))</f>
        <v>0</v>
      </c>
      <c r="AV41" s="222">
        <f>IF(AU41=Punktsystem!$B$6,IF(AND(Punktsystem!$D$9&lt;&gt;"",'alle Spiele'!$H41-'alle Spiele'!$J41='alle Spiele'!AU41-'alle Spiele'!AV41,'alle Spiele'!$H41&lt;&gt;'alle Spiele'!$J41),Punktsystem!$B$9,0)+IF(AND(Punktsystem!$D$11&lt;&gt;"",OR('alle Spiele'!$H41='alle Spiele'!AU41,'alle Spiele'!$J41='alle Spiele'!AV41)),Punktsystem!$B$11,0)+IF(AND(Punktsystem!$D$10&lt;&gt;"",'alle Spiele'!$H41='alle Spiele'!$J41,'alle Spiele'!AU41='alle Spiele'!AV41,ABS('alle Spiele'!$H41-'alle Spiele'!AU41)=1),Punktsystem!$B$10,0),0)</f>
        <v>0</v>
      </c>
      <c r="AW41" s="223">
        <f>IF(AU41=Punktsystem!$B$5,IF(AND(Punktsystem!$I$14&lt;&gt;"",'alle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X41" s="226">
        <f>IF(OR('alle Spiele'!AX41="",'alle Spiele'!AY41="",'alle Spiele'!$K41="x"),0,IF(AND('alle Spiele'!$H41='alle Spiele'!AX41,'alle Spiele'!$J41='alle Spiele'!AY41),Punktsystem!$B$5,IF(OR(AND('alle Spiele'!$H41-'alle Spiele'!$J41&lt;0,'alle Spiele'!AX41-'alle Spiele'!AY41&lt;0),AND('alle Spiele'!$H41-'alle Spiele'!$J41&gt;0,'alle Spiele'!AX41-'alle Spiele'!AY41&gt;0),AND('alle Spiele'!$H41-'alle Spiele'!$J41=0,'alle Spiele'!AX41-'alle Spiele'!AY41=0)),Punktsystem!$B$6,0)))</f>
        <v>0</v>
      </c>
      <c r="AY41" s="222">
        <f>IF(AX41=Punktsystem!$B$6,IF(AND(Punktsystem!$D$9&lt;&gt;"",'alle Spiele'!$H41-'alle Spiele'!$J41='alle Spiele'!AX41-'alle Spiele'!AY41,'alle Spiele'!$H41&lt;&gt;'alle Spiele'!$J41),Punktsystem!$B$9,0)+IF(AND(Punktsystem!$D$11&lt;&gt;"",OR('alle Spiele'!$H41='alle Spiele'!AX41,'alle Spiele'!$J41='alle Spiele'!AY41)),Punktsystem!$B$11,0)+IF(AND(Punktsystem!$D$10&lt;&gt;"",'alle Spiele'!$H41='alle Spiele'!$J41,'alle Spiele'!AX41='alle Spiele'!AY41,ABS('alle Spiele'!$H41-'alle Spiele'!AX41)=1),Punktsystem!$B$10,0),0)</f>
        <v>0</v>
      </c>
      <c r="AZ41" s="223">
        <f>IF(AX41=Punktsystem!$B$5,IF(AND(Punktsystem!$I$14&lt;&gt;"",'alle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A41" s="226">
        <f>IF(OR('alle Spiele'!BA41="",'alle Spiele'!BB41="",'alle Spiele'!$K41="x"),0,IF(AND('alle Spiele'!$H41='alle Spiele'!BA41,'alle Spiele'!$J41='alle Spiele'!BB41),Punktsystem!$B$5,IF(OR(AND('alle Spiele'!$H41-'alle Spiele'!$J41&lt;0,'alle Spiele'!BA41-'alle Spiele'!BB41&lt;0),AND('alle Spiele'!$H41-'alle Spiele'!$J41&gt;0,'alle Spiele'!BA41-'alle Spiele'!BB41&gt;0),AND('alle Spiele'!$H41-'alle Spiele'!$J41=0,'alle Spiele'!BA41-'alle Spiele'!BB41=0)),Punktsystem!$B$6,0)))</f>
        <v>0</v>
      </c>
      <c r="BB41" s="222">
        <f>IF(BA41=Punktsystem!$B$6,IF(AND(Punktsystem!$D$9&lt;&gt;"",'alle Spiele'!$H41-'alle Spiele'!$J41='alle Spiele'!BA41-'alle Spiele'!BB41,'alle Spiele'!$H41&lt;&gt;'alle Spiele'!$J41),Punktsystem!$B$9,0)+IF(AND(Punktsystem!$D$11&lt;&gt;"",OR('alle Spiele'!$H41='alle Spiele'!BA41,'alle Spiele'!$J41='alle Spiele'!BB41)),Punktsystem!$B$11,0)+IF(AND(Punktsystem!$D$10&lt;&gt;"",'alle Spiele'!$H41='alle Spiele'!$J41,'alle Spiele'!BA41='alle Spiele'!BB41,ABS('alle Spiele'!$H41-'alle Spiele'!BA41)=1),Punktsystem!$B$10,0),0)</f>
        <v>0</v>
      </c>
      <c r="BC41" s="223">
        <f>IF(BA41=Punktsystem!$B$5,IF(AND(Punktsystem!$I$14&lt;&gt;"",'alle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D41" s="226">
        <f>IF(OR('alle Spiele'!BD41="",'alle Spiele'!BE41="",'alle Spiele'!$K41="x"),0,IF(AND('alle Spiele'!$H41='alle Spiele'!BD41,'alle Spiele'!$J41='alle Spiele'!BE41),Punktsystem!$B$5,IF(OR(AND('alle Spiele'!$H41-'alle Spiele'!$J41&lt;0,'alle Spiele'!BD41-'alle Spiele'!BE41&lt;0),AND('alle Spiele'!$H41-'alle Spiele'!$J41&gt;0,'alle Spiele'!BD41-'alle Spiele'!BE41&gt;0),AND('alle Spiele'!$H41-'alle Spiele'!$J41=0,'alle Spiele'!BD41-'alle Spiele'!BE41=0)),Punktsystem!$B$6,0)))</f>
        <v>0</v>
      </c>
      <c r="BE41" s="222">
        <f>IF(BD41=Punktsystem!$B$6,IF(AND(Punktsystem!$D$9&lt;&gt;"",'alle Spiele'!$H41-'alle Spiele'!$J41='alle Spiele'!BD41-'alle Spiele'!BE41,'alle Spiele'!$H41&lt;&gt;'alle Spiele'!$J41),Punktsystem!$B$9,0)+IF(AND(Punktsystem!$D$11&lt;&gt;"",OR('alle Spiele'!$H41='alle Spiele'!BD41,'alle Spiele'!$J41='alle Spiele'!BE41)),Punktsystem!$B$11,0)+IF(AND(Punktsystem!$D$10&lt;&gt;"",'alle Spiele'!$H41='alle Spiele'!$J41,'alle Spiele'!BD41='alle Spiele'!BE41,ABS('alle Spiele'!$H41-'alle Spiele'!BD41)=1),Punktsystem!$B$10,0),0)</f>
        <v>0</v>
      </c>
      <c r="BF41" s="223">
        <f>IF(BD41=Punktsystem!$B$5,IF(AND(Punktsystem!$I$14&lt;&gt;"",'alle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G41" s="226">
        <f>IF(OR('alle Spiele'!BG41="",'alle Spiele'!BH41="",'alle Spiele'!$K41="x"),0,IF(AND('alle Spiele'!$H41='alle Spiele'!BG41,'alle Spiele'!$J41='alle Spiele'!BH41),Punktsystem!$B$5,IF(OR(AND('alle Spiele'!$H41-'alle Spiele'!$J41&lt;0,'alle Spiele'!BG41-'alle Spiele'!BH41&lt;0),AND('alle Spiele'!$H41-'alle Spiele'!$J41&gt;0,'alle Spiele'!BG41-'alle Spiele'!BH41&gt;0),AND('alle Spiele'!$H41-'alle Spiele'!$J41=0,'alle Spiele'!BG41-'alle Spiele'!BH41=0)),Punktsystem!$B$6,0)))</f>
        <v>0</v>
      </c>
      <c r="BH41" s="222">
        <f>IF(BG41=Punktsystem!$B$6,IF(AND(Punktsystem!$D$9&lt;&gt;"",'alle Spiele'!$H41-'alle Spiele'!$J41='alle Spiele'!BG41-'alle Spiele'!BH41,'alle Spiele'!$H41&lt;&gt;'alle Spiele'!$J41),Punktsystem!$B$9,0)+IF(AND(Punktsystem!$D$11&lt;&gt;"",OR('alle Spiele'!$H41='alle Spiele'!BG41,'alle Spiele'!$J41='alle Spiele'!BH41)),Punktsystem!$B$11,0)+IF(AND(Punktsystem!$D$10&lt;&gt;"",'alle Spiele'!$H41='alle Spiele'!$J41,'alle Spiele'!BG41='alle Spiele'!BH41,ABS('alle Spiele'!$H41-'alle Spiele'!BG41)=1),Punktsystem!$B$10,0),0)</f>
        <v>0</v>
      </c>
      <c r="BI41" s="223">
        <f>IF(BG41=Punktsystem!$B$5,IF(AND(Punktsystem!$I$14&lt;&gt;"",'alle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J41" s="226">
        <f>IF(OR('alle Spiele'!BJ41="",'alle Spiele'!BK41="",'alle Spiele'!$K41="x"),0,IF(AND('alle Spiele'!$H41='alle Spiele'!BJ41,'alle Spiele'!$J41='alle Spiele'!BK41),Punktsystem!$B$5,IF(OR(AND('alle Spiele'!$H41-'alle Spiele'!$J41&lt;0,'alle Spiele'!BJ41-'alle Spiele'!BK41&lt;0),AND('alle Spiele'!$H41-'alle Spiele'!$J41&gt;0,'alle Spiele'!BJ41-'alle Spiele'!BK41&gt;0),AND('alle Spiele'!$H41-'alle Spiele'!$J41=0,'alle Spiele'!BJ41-'alle Spiele'!BK41=0)),Punktsystem!$B$6,0)))</f>
        <v>0</v>
      </c>
      <c r="BK41" s="222">
        <f>IF(BJ41=Punktsystem!$B$6,IF(AND(Punktsystem!$D$9&lt;&gt;"",'alle Spiele'!$H41-'alle Spiele'!$J41='alle Spiele'!BJ41-'alle Spiele'!BK41,'alle Spiele'!$H41&lt;&gt;'alle Spiele'!$J41),Punktsystem!$B$9,0)+IF(AND(Punktsystem!$D$11&lt;&gt;"",OR('alle Spiele'!$H41='alle Spiele'!BJ41,'alle Spiele'!$J41='alle Spiele'!BK41)),Punktsystem!$B$11,0)+IF(AND(Punktsystem!$D$10&lt;&gt;"",'alle Spiele'!$H41='alle Spiele'!$J41,'alle Spiele'!BJ41='alle Spiele'!BK41,ABS('alle Spiele'!$H41-'alle Spiele'!BJ41)=1),Punktsystem!$B$10,0),0)</f>
        <v>0</v>
      </c>
      <c r="BL41" s="223">
        <f>IF(BJ41=Punktsystem!$B$5,IF(AND(Punktsystem!$I$14&lt;&gt;"",'alle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M41" s="226">
        <f>IF(OR('alle Spiele'!BM41="",'alle Spiele'!BN41="",'alle Spiele'!$K41="x"),0,IF(AND('alle Spiele'!$H41='alle Spiele'!BM41,'alle Spiele'!$J41='alle Spiele'!BN41),Punktsystem!$B$5,IF(OR(AND('alle Spiele'!$H41-'alle Spiele'!$J41&lt;0,'alle Spiele'!BM41-'alle Spiele'!BN41&lt;0),AND('alle Spiele'!$H41-'alle Spiele'!$J41&gt;0,'alle Spiele'!BM41-'alle Spiele'!BN41&gt;0),AND('alle Spiele'!$H41-'alle Spiele'!$J41=0,'alle Spiele'!BM41-'alle Spiele'!BN41=0)),Punktsystem!$B$6,0)))</f>
        <v>0</v>
      </c>
      <c r="BN41" s="222">
        <f>IF(BM41=Punktsystem!$B$6,IF(AND(Punktsystem!$D$9&lt;&gt;"",'alle Spiele'!$H41-'alle Spiele'!$J41='alle Spiele'!BM41-'alle Spiele'!BN41,'alle Spiele'!$H41&lt;&gt;'alle Spiele'!$J41),Punktsystem!$B$9,0)+IF(AND(Punktsystem!$D$11&lt;&gt;"",OR('alle Spiele'!$H41='alle Spiele'!BM41,'alle Spiele'!$J41='alle Spiele'!BN41)),Punktsystem!$B$11,0)+IF(AND(Punktsystem!$D$10&lt;&gt;"",'alle Spiele'!$H41='alle Spiele'!$J41,'alle Spiele'!BM41='alle Spiele'!BN41,ABS('alle Spiele'!$H41-'alle Spiele'!BM41)=1),Punktsystem!$B$10,0),0)</f>
        <v>0</v>
      </c>
      <c r="BO41" s="223">
        <f>IF(BM41=Punktsystem!$B$5,IF(AND(Punktsystem!$I$14&lt;&gt;"",'alle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P41" s="226">
        <f>IF(OR('alle Spiele'!BP41="",'alle Spiele'!BQ41="",'alle Spiele'!$K41="x"),0,IF(AND('alle Spiele'!$H41='alle Spiele'!BP41,'alle Spiele'!$J41='alle Spiele'!BQ41),Punktsystem!$B$5,IF(OR(AND('alle Spiele'!$H41-'alle Spiele'!$J41&lt;0,'alle Spiele'!BP41-'alle Spiele'!BQ41&lt;0),AND('alle Spiele'!$H41-'alle Spiele'!$J41&gt;0,'alle Spiele'!BP41-'alle Spiele'!BQ41&gt;0),AND('alle Spiele'!$H41-'alle Spiele'!$J41=0,'alle Spiele'!BP41-'alle Spiele'!BQ41=0)),Punktsystem!$B$6,0)))</f>
        <v>0</v>
      </c>
      <c r="BQ41" s="222">
        <f>IF(BP41=Punktsystem!$B$6,IF(AND(Punktsystem!$D$9&lt;&gt;"",'alle Spiele'!$H41-'alle Spiele'!$J41='alle Spiele'!BP41-'alle Spiele'!BQ41,'alle Spiele'!$H41&lt;&gt;'alle Spiele'!$J41),Punktsystem!$B$9,0)+IF(AND(Punktsystem!$D$11&lt;&gt;"",OR('alle Spiele'!$H41='alle Spiele'!BP41,'alle Spiele'!$J41='alle Spiele'!BQ41)),Punktsystem!$B$11,0)+IF(AND(Punktsystem!$D$10&lt;&gt;"",'alle Spiele'!$H41='alle Spiele'!$J41,'alle Spiele'!BP41='alle Spiele'!BQ41,ABS('alle Spiele'!$H41-'alle Spiele'!BP41)=1),Punktsystem!$B$10,0),0)</f>
        <v>0</v>
      </c>
      <c r="BR41" s="223">
        <f>IF(BP41=Punktsystem!$B$5,IF(AND(Punktsystem!$I$14&lt;&gt;"",'alle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S41" s="226">
        <f>IF(OR('alle Spiele'!BS41="",'alle Spiele'!BT41="",'alle Spiele'!$K41="x"),0,IF(AND('alle Spiele'!$H41='alle Spiele'!BS41,'alle Spiele'!$J41='alle Spiele'!BT41),Punktsystem!$B$5,IF(OR(AND('alle Spiele'!$H41-'alle Spiele'!$J41&lt;0,'alle Spiele'!BS41-'alle Spiele'!BT41&lt;0),AND('alle Spiele'!$H41-'alle Spiele'!$J41&gt;0,'alle Spiele'!BS41-'alle Spiele'!BT41&gt;0),AND('alle Spiele'!$H41-'alle Spiele'!$J41=0,'alle Spiele'!BS41-'alle Spiele'!BT41=0)),Punktsystem!$B$6,0)))</f>
        <v>0</v>
      </c>
      <c r="BT41" s="222">
        <f>IF(BS41=Punktsystem!$B$6,IF(AND(Punktsystem!$D$9&lt;&gt;"",'alle Spiele'!$H41-'alle Spiele'!$J41='alle Spiele'!BS41-'alle Spiele'!BT41,'alle Spiele'!$H41&lt;&gt;'alle Spiele'!$J41),Punktsystem!$B$9,0)+IF(AND(Punktsystem!$D$11&lt;&gt;"",OR('alle Spiele'!$H41='alle Spiele'!BS41,'alle Spiele'!$J41='alle Spiele'!BT41)),Punktsystem!$B$11,0)+IF(AND(Punktsystem!$D$10&lt;&gt;"",'alle Spiele'!$H41='alle Spiele'!$J41,'alle Spiele'!BS41='alle Spiele'!BT41,ABS('alle Spiele'!$H41-'alle Spiele'!BS41)=1),Punktsystem!$B$10,0),0)</f>
        <v>0</v>
      </c>
      <c r="BU41" s="223">
        <f>IF(BS41=Punktsystem!$B$5,IF(AND(Punktsystem!$I$14&lt;&gt;"",'alle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V41" s="226">
        <f>IF(OR('alle Spiele'!BV41="",'alle Spiele'!BW41="",'alle Spiele'!$K41="x"),0,IF(AND('alle Spiele'!$H41='alle Spiele'!BV41,'alle Spiele'!$J41='alle Spiele'!BW41),Punktsystem!$B$5,IF(OR(AND('alle Spiele'!$H41-'alle Spiele'!$J41&lt;0,'alle Spiele'!BV41-'alle Spiele'!BW41&lt;0),AND('alle Spiele'!$H41-'alle Spiele'!$J41&gt;0,'alle Spiele'!BV41-'alle Spiele'!BW41&gt;0),AND('alle Spiele'!$H41-'alle Spiele'!$J41=0,'alle Spiele'!BV41-'alle Spiele'!BW41=0)),Punktsystem!$B$6,0)))</f>
        <v>0</v>
      </c>
      <c r="BW41" s="222">
        <f>IF(BV41=Punktsystem!$B$6,IF(AND(Punktsystem!$D$9&lt;&gt;"",'alle Spiele'!$H41-'alle Spiele'!$J41='alle Spiele'!BV41-'alle Spiele'!BW41,'alle Spiele'!$H41&lt;&gt;'alle Spiele'!$J41),Punktsystem!$B$9,0)+IF(AND(Punktsystem!$D$11&lt;&gt;"",OR('alle Spiele'!$H41='alle Spiele'!BV41,'alle Spiele'!$J41='alle Spiele'!BW41)),Punktsystem!$B$11,0)+IF(AND(Punktsystem!$D$10&lt;&gt;"",'alle Spiele'!$H41='alle Spiele'!$J41,'alle Spiele'!BV41='alle Spiele'!BW41,ABS('alle Spiele'!$H41-'alle Spiele'!BV41)=1),Punktsystem!$B$10,0),0)</f>
        <v>0</v>
      </c>
      <c r="BX41" s="223">
        <f>IF(BV41=Punktsystem!$B$5,IF(AND(Punktsystem!$I$14&lt;&gt;"",'alle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Y41" s="226">
        <f>IF(OR('alle Spiele'!BY41="",'alle Spiele'!BZ41="",'alle Spiele'!$K41="x"),0,IF(AND('alle Spiele'!$H41='alle Spiele'!BY41,'alle Spiele'!$J41='alle Spiele'!BZ41),Punktsystem!$B$5,IF(OR(AND('alle Spiele'!$H41-'alle Spiele'!$J41&lt;0,'alle Spiele'!BY41-'alle Spiele'!BZ41&lt;0),AND('alle Spiele'!$H41-'alle Spiele'!$J41&gt;0,'alle Spiele'!BY41-'alle Spiele'!BZ41&gt;0),AND('alle Spiele'!$H41-'alle Spiele'!$J41=0,'alle Spiele'!BY41-'alle Spiele'!BZ41=0)),Punktsystem!$B$6,0)))</f>
        <v>0</v>
      </c>
      <c r="BZ41" s="222">
        <f>IF(BY41=Punktsystem!$B$6,IF(AND(Punktsystem!$D$9&lt;&gt;"",'alle Spiele'!$H41-'alle Spiele'!$J41='alle Spiele'!BY41-'alle Spiele'!BZ41,'alle Spiele'!$H41&lt;&gt;'alle Spiele'!$J41),Punktsystem!$B$9,0)+IF(AND(Punktsystem!$D$11&lt;&gt;"",OR('alle Spiele'!$H41='alle Spiele'!BY41,'alle Spiele'!$J41='alle Spiele'!BZ41)),Punktsystem!$B$11,0)+IF(AND(Punktsystem!$D$10&lt;&gt;"",'alle Spiele'!$H41='alle Spiele'!$J41,'alle Spiele'!BY41='alle Spiele'!BZ41,ABS('alle Spiele'!$H41-'alle Spiele'!BY41)=1),Punktsystem!$B$10,0),0)</f>
        <v>0</v>
      </c>
      <c r="CA41" s="223">
        <f>IF(BY41=Punktsystem!$B$5,IF(AND(Punktsystem!$I$14&lt;&gt;"",'alle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B41" s="226">
        <f>IF(OR('alle Spiele'!CB41="",'alle Spiele'!CC41="",'alle Spiele'!$K41="x"),0,IF(AND('alle Spiele'!$H41='alle Spiele'!CB41,'alle Spiele'!$J41='alle Spiele'!CC41),Punktsystem!$B$5,IF(OR(AND('alle Spiele'!$H41-'alle Spiele'!$J41&lt;0,'alle Spiele'!CB41-'alle Spiele'!CC41&lt;0),AND('alle Spiele'!$H41-'alle Spiele'!$J41&gt;0,'alle Spiele'!CB41-'alle Spiele'!CC41&gt;0),AND('alle Spiele'!$H41-'alle Spiele'!$J41=0,'alle Spiele'!CB41-'alle Spiele'!CC41=0)),Punktsystem!$B$6,0)))</f>
        <v>0</v>
      </c>
      <c r="CC41" s="222">
        <f>IF(CB41=Punktsystem!$B$6,IF(AND(Punktsystem!$D$9&lt;&gt;"",'alle Spiele'!$H41-'alle Spiele'!$J41='alle Spiele'!CB41-'alle Spiele'!CC41,'alle Spiele'!$H41&lt;&gt;'alle Spiele'!$J41),Punktsystem!$B$9,0)+IF(AND(Punktsystem!$D$11&lt;&gt;"",OR('alle Spiele'!$H41='alle Spiele'!CB41,'alle Spiele'!$J41='alle Spiele'!CC41)),Punktsystem!$B$11,0)+IF(AND(Punktsystem!$D$10&lt;&gt;"",'alle Spiele'!$H41='alle Spiele'!$J41,'alle Spiele'!CB41='alle Spiele'!CC41,ABS('alle Spiele'!$H41-'alle Spiele'!CB41)=1),Punktsystem!$B$10,0),0)</f>
        <v>0</v>
      </c>
      <c r="CD41" s="223">
        <f>IF(CB41=Punktsystem!$B$5,IF(AND(Punktsystem!$I$14&lt;&gt;"",'alle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E41" s="226">
        <f>IF(OR('alle Spiele'!CE41="",'alle Spiele'!CF41="",'alle Spiele'!$K41="x"),0,IF(AND('alle Spiele'!$H41='alle Spiele'!CE41,'alle Spiele'!$J41='alle Spiele'!CF41),Punktsystem!$B$5,IF(OR(AND('alle Spiele'!$H41-'alle Spiele'!$J41&lt;0,'alle Spiele'!CE41-'alle Spiele'!CF41&lt;0),AND('alle Spiele'!$H41-'alle Spiele'!$J41&gt;0,'alle Spiele'!CE41-'alle Spiele'!CF41&gt;0),AND('alle Spiele'!$H41-'alle Spiele'!$J41=0,'alle Spiele'!CE41-'alle Spiele'!CF41=0)),Punktsystem!$B$6,0)))</f>
        <v>0</v>
      </c>
      <c r="CF41" s="222">
        <f>IF(CE41=Punktsystem!$B$6,IF(AND(Punktsystem!$D$9&lt;&gt;"",'alle Spiele'!$H41-'alle Spiele'!$J41='alle Spiele'!CE41-'alle Spiele'!CF41,'alle Spiele'!$H41&lt;&gt;'alle Spiele'!$J41),Punktsystem!$B$9,0)+IF(AND(Punktsystem!$D$11&lt;&gt;"",OR('alle Spiele'!$H41='alle Spiele'!CE41,'alle Spiele'!$J41='alle Spiele'!CF41)),Punktsystem!$B$11,0)+IF(AND(Punktsystem!$D$10&lt;&gt;"",'alle Spiele'!$H41='alle Spiele'!$J41,'alle Spiele'!CE41='alle Spiele'!CF41,ABS('alle Spiele'!$H41-'alle Spiele'!CE41)=1),Punktsystem!$B$10,0),0)</f>
        <v>0</v>
      </c>
      <c r="CG41" s="223">
        <f>IF(CE41=Punktsystem!$B$5,IF(AND(Punktsystem!$I$14&lt;&gt;"",'alle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H41" s="226">
        <f>IF(OR('alle Spiele'!CH41="",'alle Spiele'!CI41="",'alle Spiele'!$K41="x"),0,IF(AND('alle Spiele'!$H41='alle Spiele'!CH41,'alle Spiele'!$J41='alle Spiele'!CI41),Punktsystem!$B$5,IF(OR(AND('alle Spiele'!$H41-'alle Spiele'!$J41&lt;0,'alle Spiele'!CH41-'alle Spiele'!CI41&lt;0),AND('alle Spiele'!$H41-'alle Spiele'!$J41&gt;0,'alle Spiele'!CH41-'alle Spiele'!CI41&gt;0),AND('alle Spiele'!$H41-'alle Spiele'!$J41=0,'alle Spiele'!CH41-'alle Spiele'!CI41=0)),Punktsystem!$B$6,0)))</f>
        <v>0</v>
      </c>
      <c r="CI41" s="222">
        <f>IF(CH41=Punktsystem!$B$6,IF(AND(Punktsystem!$D$9&lt;&gt;"",'alle Spiele'!$H41-'alle Spiele'!$J41='alle Spiele'!CH41-'alle Spiele'!CI41,'alle Spiele'!$H41&lt;&gt;'alle Spiele'!$J41),Punktsystem!$B$9,0)+IF(AND(Punktsystem!$D$11&lt;&gt;"",OR('alle Spiele'!$H41='alle Spiele'!CH41,'alle Spiele'!$J41='alle Spiele'!CI41)),Punktsystem!$B$11,0)+IF(AND(Punktsystem!$D$10&lt;&gt;"",'alle Spiele'!$H41='alle Spiele'!$J41,'alle Spiele'!CH41='alle Spiele'!CI41,ABS('alle Spiele'!$H41-'alle Spiele'!CH41)=1),Punktsystem!$B$10,0),0)</f>
        <v>0</v>
      </c>
      <c r="CJ41" s="223">
        <f>IF(CH41=Punktsystem!$B$5,IF(AND(Punktsystem!$I$14&lt;&gt;"",'alle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K41" s="226">
        <f>IF(OR('alle Spiele'!CK41="",'alle Spiele'!CL41="",'alle Spiele'!$K41="x"),0,IF(AND('alle Spiele'!$H41='alle Spiele'!CK41,'alle Spiele'!$J41='alle Spiele'!CL41),Punktsystem!$B$5,IF(OR(AND('alle Spiele'!$H41-'alle Spiele'!$J41&lt;0,'alle Spiele'!CK41-'alle Spiele'!CL41&lt;0),AND('alle Spiele'!$H41-'alle Spiele'!$J41&gt;0,'alle Spiele'!CK41-'alle Spiele'!CL41&gt;0),AND('alle Spiele'!$H41-'alle Spiele'!$J41=0,'alle Spiele'!CK41-'alle Spiele'!CL41=0)),Punktsystem!$B$6,0)))</f>
        <v>0</v>
      </c>
      <c r="CL41" s="222">
        <f>IF(CK41=Punktsystem!$B$6,IF(AND(Punktsystem!$D$9&lt;&gt;"",'alle Spiele'!$H41-'alle Spiele'!$J41='alle Spiele'!CK41-'alle Spiele'!CL41,'alle Spiele'!$H41&lt;&gt;'alle Spiele'!$J41),Punktsystem!$B$9,0)+IF(AND(Punktsystem!$D$11&lt;&gt;"",OR('alle Spiele'!$H41='alle Spiele'!CK41,'alle Spiele'!$J41='alle Spiele'!CL41)),Punktsystem!$B$11,0)+IF(AND(Punktsystem!$D$10&lt;&gt;"",'alle Spiele'!$H41='alle Spiele'!$J41,'alle Spiele'!CK41='alle Spiele'!CL41,ABS('alle Spiele'!$H41-'alle Spiele'!CK41)=1),Punktsystem!$B$10,0),0)</f>
        <v>0</v>
      </c>
      <c r="CM41" s="223">
        <f>IF(CK41=Punktsystem!$B$5,IF(AND(Punktsystem!$I$14&lt;&gt;"",'alle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N41" s="226">
        <f>IF(OR('alle Spiele'!CN41="",'alle Spiele'!CO41="",'alle Spiele'!$K41="x"),0,IF(AND('alle Spiele'!$H41='alle Spiele'!CN41,'alle Spiele'!$J41='alle Spiele'!CO41),Punktsystem!$B$5,IF(OR(AND('alle Spiele'!$H41-'alle Spiele'!$J41&lt;0,'alle Spiele'!CN41-'alle Spiele'!CO41&lt;0),AND('alle Spiele'!$H41-'alle Spiele'!$J41&gt;0,'alle Spiele'!CN41-'alle Spiele'!CO41&gt;0),AND('alle Spiele'!$H41-'alle Spiele'!$J41=0,'alle Spiele'!CN41-'alle Spiele'!CO41=0)),Punktsystem!$B$6,0)))</f>
        <v>0</v>
      </c>
      <c r="CO41" s="222">
        <f>IF(CN41=Punktsystem!$B$6,IF(AND(Punktsystem!$D$9&lt;&gt;"",'alle Spiele'!$H41-'alle Spiele'!$J41='alle Spiele'!CN41-'alle Spiele'!CO41,'alle Spiele'!$H41&lt;&gt;'alle Spiele'!$J41),Punktsystem!$B$9,0)+IF(AND(Punktsystem!$D$11&lt;&gt;"",OR('alle Spiele'!$H41='alle Spiele'!CN41,'alle Spiele'!$J41='alle Spiele'!CO41)),Punktsystem!$B$11,0)+IF(AND(Punktsystem!$D$10&lt;&gt;"",'alle Spiele'!$H41='alle Spiele'!$J41,'alle Spiele'!CN41='alle Spiele'!CO41,ABS('alle Spiele'!$H41-'alle Spiele'!CN41)=1),Punktsystem!$B$10,0),0)</f>
        <v>0</v>
      </c>
      <c r="CP41" s="223">
        <f>IF(CN41=Punktsystem!$B$5,IF(AND(Punktsystem!$I$14&lt;&gt;"",'alle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Q41" s="226">
        <f>IF(OR('alle Spiele'!CQ41="",'alle Spiele'!CR41="",'alle Spiele'!$K41="x"),0,IF(AND('alle Spiele'!$H41='alle Spiele'!CQ41,'alle Spiele'!$J41='alle Spiele'!CR41),Punktsystem!$B$5,IF(OR(AND('alle Spiele'!$H41-'alle Spiele'!$J41&lt;0,'alle Spiele'!CQ41-'alle Spiele'!CR41&lt;0),AND('alle Spiele'!$H41-'alle Spiele'!$J41&gt;0,'alle Spiele'!CQ41-'alle Spiele'!CR41&gt;0),AND('alle Spiele'!$H41-'alle Spiele'!$J41=0,'alle Spiele'!CQ41-'alle Spiele'!CR41=0)),Punktsystem!$B$6,0)))</f>
        <v>0</v>
      </c>
      <c r="CR41" s="222">
        <f>IF(CQ41=Punktsystem!$B$6,IF(AND(Punktsystem!$D$9&lt;&gt;"",'alle Spiele'!$H41-'alle Spiele'!$J41='alle Spiele'!CQ41-'alle Spiele'!CR41,'alle Spiele'!$H41&lt;&gt;'alle Spiele'!$J41),Punktsystem!$B$9,0)+IF(AND(Punktsystem!$D$11&lt;&gt;"",OR('alle Spiele'!$H41='alle Spiele'!CQ41,'alle Spiele'!$J41='alle Spiele'!CR41)),Punktsystem!$B$11,0)+IF(AND(Punktsystem!$D$10&lt;&gt;"",'alle Spiele'!$H41='alle Spiele'!$J41,'alle Spiele'!CQ41='alle Spiele'!CR41,ABS('alle Spiele'!$H41-'alle Spiele'!CQ41)=1),Punktsystem!$B$10,0),0)</f>
        <v>0</v>
      </c>
      <c r="CS41" s="223">
        <f>IF(CQ41=Punktsystem!$B$5,IF(AND(Punktsystem!$I$14&lt;&gt;"",'alle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T41" s="226">
        <f>IF(OR('alle Spiele'!CT41="",'alle Spiele'!CU41="",'alle Spiele'!$K41="x"),0,IF(AND('alle Spiele'!$H41='alle Spiele'!CT41,'alle Spiele'!$J41='alle Spiele'!CU41),Punktsystem!$B$5,IF(OR(AND('alle Spiele'!$H41-'alle Spiele'!$J41&lt;0,'alle Spiele'!CT41-'alle Spiele'!CU41&lt;0),AND('alle Spiele'!$H41-'alle Spiele'!$J41&gt;0,'alle Spiele'!CT41-'alle Spiele'!CU41&gt;0),AND('alle Spiele'!$H41-'alle Spiele'!$J41=0,'alle Spiele'!CT41-'alle Spiele'!CU41=0)),Punktsystem!$B$6,0)))</f>
        <v>0</v>
      </c>
      <c r="CU41" s="222">
        <f>IF(CT41=Punktsystem!$B$6,IF(AND(Punktsystem!$D$9&lt;&gt;"",'alle Spiele'!$H41-'alle Spiele'!$J41='alle Spiele'!CT41-'alle Spiele'!CU41,'alle Spiele'!$H41&lt;&gt;'alle Spiele'!$J41),Punktsystem!$B$9,0)+IF(AND(Punktsystem!$D$11&lt;&gt;"",OR('alle Spiele'!$H41='alle Spiele'!CT41,'alle Spiele'!$J41='alle Spiele'!CU41)),Punktsystem!$B$11,0)+IF(AND(Punktsystem!$D$10&lt;&gt;"",'alle Spiele'!$H41='alle Spiele'!$J41,'alle Spiele'!CT41='alle Spiele'!CU41,ABS('alle Spiele'!$H41-'alle Spiele'!CT41)=1),Punktsystem!$B$10,0),0)</f>
        <v>0</v>
      </c>
      <c r="CV41" s="223">
        <f>IF(CT41=Punktsystem!$B$5,IF(AND(Punktsystem!$I$14&lt;&gt;"",'alle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W41" s="226">
        <f>IF(OR('alle Spiele'!CW41="",'alle Spiele'!CX41="",'alle Spiele'!$K41="x"),0,IF(AND('alle Spiele'!$H41='alle Spiele'!CW41,'alle Spiele'!$J41='alle Spiele'!CX41),Punktsystem!$B$5,IF(OR(AND('alle Spiele'!$H41-'alle Spiele'!$J41&lt;0,'alle Spiele'!CW41-'alle Spiele'!CX41&lt;0),AND('alle Spiele'!$H41-'alle Spiele'!$J41&gt;0,'alle Spiele'!CW41-'alle Spiele'!CX41&gt;0),AND('alle Spiele'!$H41-'alle Spiele'!$J41=0,'alle Spiele'!CW41-'alle Spiele'!CX41=0)),Punktsystem!$B$6,0)))</f>
        <v>0</v>
      </c>
      <c r="CX41" s="222">
        <f>IF(CW41=Punktsystem!$B$6,IF(AND(Punktsystem!$D$9&lt;&gt;"",'alle Spiele'!$H41-'alle Spiele'!$J41='alle Spiele'!CW41-'alle Spiele'!CX41,'alle Spiele'!$H41&lt;&gt;'alle Spiele'!$J41),Punktsystem!$B$9,0)+IF(AND(Punktsystem!$D$11&lt;&gt;"",OR('alle Spiele'!$H41='alle Spiele'!CW41,'alle Spiele'!$J41='alle Spiele'!CX41)),Punktsystem!$B$11,0)+IF(AND(Punktsystem!$D$10&lt;&gt;"",'alle Spiele'!$H41='alle Spiele'!$J41,'alle Spiele'!CW41='alle Spiele'!CX41,ABS('alle Spiele'!$H41-'alle Spiele'!CW41)=1),Punktsystem!$B$10,0),0)</f>
        <v>0</v>
      </c>
      <c r="CY41" s="223">
        <f>IF(CW41=Punktsystem!$B$5,IF(AND(Punktsystem!$I$14&lt;&gt;"",'alle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Z41" s="226">
        <f>IF(OR('alle Spiele'!CZ41="",'alle Spiele'!DA41="",'alle Spiele'!$K41="x"),0,IF(AND('alle Spiele'!$H41='alle Spiele'!CZ41,'alle Spiele'!$J41='alle Spiele'!DA41),Punktsystem!$B$5,IF(OR(AND('alle Spiele'!$H41-'alle Spiele'!$J41&lt;0,'alle Spiele'!CZ41-'alle Spiele'!DA41&lt;0),AND('alle Spiele'!$H41-'alle Spiele'!$J41&gt;0,'alle Spiele'!CZ41-'alle Spiele'!DA41&gt;0),AND('alle Spiele'!$H41-'alle Spiele'!$J41=0,'alle Spiele'!CZ41-'alle Spiele'!DA41=0)),Punktsystem!$B$6,0)))</f>
        <v>0</v>
      </c>
      <c r="DA41" s="222">
        <f>IF(CZ41=Punktsystem!$B$6,IF(AND(Punktsystem!$D$9&lt;&gt;"",'alle Spiele'!$H41-'alle Spiele'!$J41='alle Spiele'!CZ41-'alle Spiele'!DA41,'alle Spiele'!$H41&lt;&gt;'alle Spiele'!$J41),Punktsystem!$B$9,0)+IF(AND(Punktsystem!$D$11&lt;&gt;"",OR('alle Spiele'!$H41='alle Spiele'!CZ41,'alle Spiele'!$J41='alle Spiele'!DA41)),Punktsystem!$B$11,0)+IF(AND(Punktsystem!$D$10&lt;&gt;"",'alle Spiele'!$H41='alle Spiele'!$J41,'alle Spiele'!CZ41='alle Spiele'!DA41,ABS('alle Spiele'!$H41-'alle Spiele'!CZ41)=1),Punktsystem!$B$10,0),0)</f>
        <v>0</v>
      </c>
      <c r="DB41" s="223">
        <f>IF(CZ41=Punktsystem!$B$5,IF(AND(Punktsystem!$I$14&lt;&gt;"",'alle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C41" s="226">
        <f>IF(OR('alle Spiele'!DC41="",'alle Spiele'!DD41="",'alle Spiele'!$K41="x"),0,IF(AND('alle Spiele'!$H41='alle Spiele'!DC41,'alle Spiele'!$J41='alle Spiele'!DD41),Punktsystem!$B$5,IF(OR(AND('alle Spiele'!$H41-'alle Spiele'!$J41&lt;0,'alle Spiele'!DC41-'alle Spiele'!DD41&lt;0),AND('alle Spiele'!$H41-'alle Spiele'!$J41&gt;0,'alle Spiele'!DC41-'alle Spiele'!DD41&gt;0),AND('alle Spiele'!$H41-'alle Spiele'!$J41=0,'alle Spiele'!DC41-'alle Spiele'!DD41=0)),Punktsystem!$B$6,0)))</f>
        <v>0</v>
      </c>
      <c r="DD41" s="222">
        <f>IF(DC41=Punktsystem!$B$6,IF(AND(Punktsystem!$D$9&lt;&gt;"",'alle Spiele'!$H41-'alle Spiele'!$J41='alle Spiele'!DC41-'alle Spiele'!DD41,'alle Spiele'!$H41&lt;&gt;'alle Spiele'!$J41),Punktsystem!$B$9,0)+IF(AND(Punktsystem!$D$11&lt;&gt;"",OR('alle Spiele'!$H41='alle Spiele'!DC41,'alle Spiele'!$J41='alle Spiele'!DD41)),Punktsystem!$B$11,0)+IF(AND(Punktsystem!$D$10&lt;&gt;"",'alle Spiele'!$H41='alle Spiele'!$J41,'alle Spiele'!DC41='alle Spiele'!DD41,ABS('alle Spiele'!$H41-'alle Spiele'!DC41)=1),Punktsystem!$B$10,0),0)</f>
        <v>0</v>
      </c>
      <c r="DE41" s="223">
        <f>IF(DC41=Punktsystem!$B$5,IF(AND(Punktsystem!$I$14&lt;&gt;"",'alle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F41" s="226">
        <f>IF(OR('alle Spiele'!DF41="",'alle Spiele'!DG41="",'alle Spiele'!$K41="x"),0,IF(AND('alle Spiele'!$H41='alle Spiele'!DF41,'alle Spiele'!$J41='alle Spiele'!DG41),Punktsystem!$B$5,IF(OR(AND('alle Spiele'!$H41-'alle Spiele'!$J41&lt;0,'alle Spiele'!DF41-'alle Spiele'!DG41&lt;0),AND('alle Spiele'!$H41-'alle Spiele'!$J41&gt;0,'alle Spiele'!DF41-'alle Spiele'!DG41&gt;0),AND('alle Spiele'!$H41-'alle Spiele'!$J41=0,'alle Spiele'!DF41-'alle Spiele'!DG41=0)),Punktsystem!$B$6,0)))</f>
        <v>0</v>
      </c>
      <c r="DG41" s="222">
        <f>IF(DF41=Punktsystem!$B$6,IF(AND(Punktsystem!$D$9&lt;&gt;"",'alle Spiele'!$H41-'alle Spiele'!$J41='alle Spiele'!DF41-'alle Spiele'!DG41,'alle Spiele'!$H41&lt;&gt;'alle Spiele'!$J41),Punktsystem!$B$9,0)+IF(AND(Punktsystem!$D$11&lt;&gt;"",OR('alle Spiele'!$H41='alle Spiele'!DF41,'alle Spiele'!$J41='alle Spiele'!DG41)),Punktsystem!$B$11,0)+IF(AND(Punktsystem!$D$10&lt;&gt;"",'alle Spiele'!$H41='alle Spiele'!$J41,'alle Spiele'!DF41='alle Spiele'!DG41,ABS('alle Spiele'!$H41-'alle Spiele'!DF41)=1),Punktsystem!$B$10,0),0)</f>
        <v>0</v>
      </c>
      <c r="DH41" s="223">
        <f>IF(DF41=Punktsystem!$B$5,IF(AND(Punktsystem!$I$14&lt;&gt;"",'alle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I41" s="226">
        <f>IF(OR('alle Spiele'!DI41="",'alle Spiele'!DJ41="",'alle Spiele'!$K41="x"),0,IF(AND('alle Spiele'!$H41='alle Spiele'!DI41,'alle Spiele'!$J41='alle Spiele'!DJ41),Punktsystem!$B$5,IF(OR(AND('alle Spiele'!$H41-'alle Spiele'!$J41&lt;0,'alle Spiele'!DI41-'alle Spiele'!DJ41&lt;0),AND('alle Spiele'!$H41-'alle Spiele'!$J41&gt;0,'alle Spiele'!DI41-'alle Spiele'!DJ41&gt;0),AND('alle Spiele'!$H41-'alle Spiele'!$J41=0,'alle Spiele'!DI41-'alle Spiele'!DJ41=0)),Punktsystem!$B$6,0)))</f>
        <v>0</v>
      </c>
      <c r="DJ41" s="222">
        <f>IF(DI41=Punktsystem!$B$6,IF(AND(Punktsystem!$D$9&lt;&gt;"",'alle Spiele'!$H41-'alle Spiele'!$J41='alle Spiele'!DI41-'alle Spiele'!DJ41,'alle Spiele'!$H41&lt;&gt;'alle Spiele'!$J41),Punktsystem!$B$9,0)+IF(AND(Punktsystem!$D$11&lt;&gt;"",OR('alle Spiele'!$H41='alle Spiele'!DI41,'alle Spiele'!$J41='alle Spiele'!DJ41)),Punktsystem!$B$11,0)+IF(AND(Punktsystem!$D$10&lt;&gt;"",'alle Spiele'!$H41='alle Spiele'!$J41,'alle Spiele'!DI41='alle Spiele'!DJ41,ABS('alle Spiele'!$H41-'alle Spiele'!DI41)=1),Punktsystem!$B$10,0),0)</f>
        <v>0</v>
      </c>
      <c r="DK41" s="223">
        <f>IF(DI41=Punktsystem!$B$5,IF(AND(Punktsystem!$I$14&lt;&gt;"",'alle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L41" s="226">
        <f>IF(OR('alle Spiele'!DL41="",'alle Spiele'!DM41="",'alle Spiele'!$K41="x"),0,IF(AND('alle Spiele'!$H41='alle Spiele'!DL41,'alle Spiele'!$J41='alle Spiele'!DM41),Punktsystem!$B$5,IF(OR(AND('alle Spiele'!$H41-'alle Spiele'!$J41&lt;0,'alle Spiele'!DL41-'alle Spiele'!DM41&lt;0),AND('alle Spiele'!$H41-'alle Spiele'!$J41&gt;0,'alle Spiele'!DL41-'alle Spiele'!DM41&gt;0),AND('alle Spiele'!$H41-'alle Spiele'!$J41=0,'alle Spiele'!DL41-'alle Spiele'!DM41=0)),Punktsystem!$B$6,0)))</f>
        <v>0</v>
      </c>
      <c r="DM41" s="222">
        <f>IF(DL41=Punktsystem!$B$6,IF(AND(Punktsystem!$D$9&lt;&gt;"",'alle Spiele'!$H41-'alle Spiele'!$J41='alle Spiele'!DL41-'alle Spiele'!DM41,'alle Spiele'!$H41&lt;&gt;'alle Spiele'!$J41),Punktsystem!$B$9,0)+IF(AND(Punktsystem!$D$11&lt;&gt;"",OR('alle Spiele'!$H41='alle Spiele'!DL41,'alle Spiele'!$J41='alle Spiele'!DM41)),Punktsystem!$B$11,0)+IF(AND(Punktsystem!$D$10&lt;&gt;"",'alle Spiele'!$H41='alle Spiele'!$J41,'alle Spiele'!DL41='alle Spiele'!DM41,ABS('alle Spiele'!$H41-'alle Spiele'!DL41)=1),Punktsystem!$B$10,0),0)</f>
        <v>0</v>
      </c>
      <c r="DN41" s="223">
        <f>IF(DL41=Punktsystem!$B$5,IF(AND(Punktsystem!$I$14&lt;&gt;"",'alle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O41" s="226">
        <f>IF(OR('alle Spiele'!DO41="",'alle Spiele'!DP41="",'alle Spiele'!$K41="x"),0,IF(AND('alle Spiele'!$H41='alle Spiele'!DO41,'alle Spiele'!$J41='alle Spiele'!DP41),Punktsystem!$B$5,IF(OR(AND('alle Spiele'!$H41-'alle Spiele'!$J41&lt;0,'alle Spiele'!DO41-'alle Spiele'!DP41&lt;0),AND('alle Spiele'!$H41-'alle Spiele'!$J41&gt;0,'alle Spiele'!DO41-'alle Spiele'!DP41&gt;0),AND('alle Spiele'!$H41-'alle Spiele'!$J41=0,'alle Spiele'!DO41-'alle Spiele'!DP41=0)),Punktsystem!$B$6,0)))</f>
        <v>0</v>
      </c>
      <c r="DP41" s="222">
        <f>IF(DO41=Punktsystem!$B$6,IF(AND(Punktsystem!$D$9&lt;&gt;"",'alle Spiele'!$H41-'alle Spiele'!$J41='alle Spiele'!DO41-'alle Spiele'!DP41,'alle Spiele'!$H41&lt;&gt;'alle Spiele'!$J41),Punktsystem!$B$9,0)+IF(AND(Punktsystem!$D$11&lt;&gt;"",OR('alle Spiele'!$H41='alle Spiele'!DO41,'alle Spiele'!$J41='alle Spiele'!DP41)),Punktsystem!$B$11,0)+IF(AND(Punktsystem!$D$10&lt;&gt;"",'alle Spiele'!$H41='alle Spiele'!$J41,'alle Spiele'!DO41='alle Spiele'!DP41,ABS('alle Spiele'!$H41-'alle Spiele'!DO41)=1),Punktsystem!$B$10,0),0)</f>
        <v>0</v>
      </c>
      <c r="DQ41" s="223">
        <f>IF(DO41=Punktsystem!$B$5,IF(AND(Punktsystem!$I$14&lt;&gt;"",'alle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R41" s="226">
        <f>IF(OR('alle Spiele'!DR41="",'alle Spiele'!DS41="",'alle Spiele'!$K41="x"),0,IF(AND('alle Spiele'!$H41='alle Spiele'!DR41,'alle Spiele'!$J41='alle Spiele'!DS41),Punktsystem!$B$5,IF(OR(AND('alle Spiele'!$H41-'alle Spiele'!$J41&lt;0,'alle Spiele'!DR41-'alle Spiele'!DS41&lt;0),AND('alle Spiele'!$H41-'alle Spiele'!$J41&gt;0,'alle Spiele'!DR41-'alle Spiele'!DS41&gt;0),AND('alle Spiele'!$H41-'alle Spiele'!$J41=0,'alle Spiele'!DR41-'alle Spiele'!DS41=0)),Punktsystem!$B$6,0)))</f>
        <v>0</v>
      </c>
      <c r="DS41" s="222">
        <f>IF(DR41=Punktsystem!$B$6,IF(AND(Punktsystem!$D$9&lt;&gt;"",'alle Spiele'!$H41-'alle Spiele'!$J41='alle Spiele'!DR41-'alle Spiele'!DS41,'alle Spiele'!$H41&lt;&gt;'alle Spiele'!$J41),Punktsystem!$B$9,0)+IF(AND(Punktsystem!$D$11&lt;&gt;"",OR('alle Spiele'!$H41='alle Spiele'!DR41,'alle Spiele'!$J41='alle Spiele'!DS41)),Punktsystem!$B$11,0)+IF(AND(Punktsystem!$D$10&lt;&gt;"",'alle Spiele'!$H41='alle Spiele'!$J41,'alle Spiele'!DR41='alle Spiele'!DS41,ABS('alle Spiele'!$H41-'alle Spiele'!DR41)=1),Punktsystem!$B$10,0),0)</f>
        <v>0</v>
      </c>
      <c r="DT41" s="223">
        <f>IF(DR41=Punktsystem!$B$5,IF(AND(Punktsystem!$I$14&lt;&gt;"",'alle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U41" s="226">
        <f>IF(OR('alle Spiele'!DU41="",'alle Spiele'!DV41="",'alle Spiele'!$K41="x"),0,IF(AND('alle Spiele'!$H41='alle Spiele'!DU41,'alle Spiele'!$J41='alle Spiele'!DV41),Punktsystem!$B$5,IF(OR(AND('alle Spiele'!$H41-'alle Spiele'!$J41&lt;0,'alle Spiele'!DU41-'alle Spiele'!DV41&lt;0),AND('alle Spiele'!$H41-'alle Spiele'!$J41&gt;0,'alle Spiele'!DU41-'alle Spiele'!DV41&gt;0),AND('alle Spiele'!$H41-'alle Spiele'!$J41=0,'alle Spiele'!DU41-'alle Spiele'!DV41=0)),Punktsystem!$B$6,0)))</f>
        <v>0</v>
      </c>
      <c r="DV41" s="222">
        <f>IF(DU41=Punktsystem!$B$6,IF(AND(Punktsystem!$D$9&lt;&gt;"",'alle Spiele'!$H41-'alle Spiele'!$J41='alle Spiele'!DU41-'alle Spiele'!DV41,'alle Spiele'!$H41&lt;&gt;'alle Spiele'!$J41),Punktsystem!$B$9,0)+IF(AND(Punktsystem!$D$11&lt;&gt;"",OR('alle Spiele'!$H41='alle Spiele'!DU41,'alle Spiele'!$J41='alle Spiele'!DV41)),Punktsystem!$B$11,0)+IF(AND(Punktsystem!$D$10&lt;&gt;"",'alle Spiele'!$H41='alle Spiele'!$J41,'alle Spiele'!DU41='alle Spiele'!DV41,ABS('alle Spiele'!$H41-'alle Spiele'!DU41)=1),Punktsystem!$B$10,0),0)</f>
        <v>0</v>
      </c>
      <c r="DW41" s="223">
        <f>IF(DU41=Punktsystem!$B$5,IF(AND(Punktsystem!$I$14&lt;&gt;"",'alle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X41" s="226">
        <f>IF(OR('alle Spiele'!DX41="",'alle Spiele'!DY41="",'alle Spiele'!$K41="x"),0,IF(AND('alle Spiele'!$H41='alle Spiele'!DX41,'alle Spiele'!$J41='alle Spiele'!DY41),Punktsystem!$B$5,IF(OR(AND('alle Spiele'!$H41-'alle Spiele'!$J41&lt;0,'alle Spiele'!DX41-'alle Spiele'!DY41&lt;0),AND('alle Spiele'!$H41-'alle Spiele'!$J41&gt;0,'alle Spiele'!DX41-'alle Spiele'!DY41&gt;0),AND('alle Spiele'!$H41-'alle Spiele'!$J41=0,'alle Spiele'!DX41-'alle Spiele'!DY41=0)),Punktsystem!$B$6,0)))</f>
        <v>0</v>
      </c>
      <c r="DY41" s="222">
        <f>IF(DX41=Punktsystem!$B$6,IF(AND(Punktsystem!$D$9&lt;&gt;"",'alle Spiele'!$H41-'alle Spiele'!$J41='alle Spiele'!DX41-'alle Spiele'!DY41,'alle Spiele'!$H41&lt;&gt;'alle Spiele'!$J41),Punktsystem!$B$9,0)+IF(AND(Punktsystem!$D$11&lt;&gt;"",OR('alle Spiele'!$H41='alle Spiele'!DX41,'alle Spiele'!$J41='alle Spiele'!DY41)),Punktsystem!$B$11,0)+IF(AND(Punktsystem!$D$10&lt;&gt;"",'alle Spiele'!$H41='alle Spiele'!$J41,'alle Spiele'!DX41='alle Spiele'!DY41,ABS('alle Spiele'!$H41-'alle Spiele'!DX41)=1),Punktsystem!$B$10,0),0)</f>
        <v>0</v>
      </c>
      <c r="DZ41" s="223">
        <f>IF(DX41=Punktsystem!$B$5,IF(AND(Punktsystem!$I$14&lt;&gt;"",'alle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A41" s="226">
        <f>IF(OR('alle Spiele'!EA41="",'alle Spiele'!EB41="",'alle Spiele'!$K41="x"),0,IF(AND('alle Spiele'!$H41='alle Spiele'!EA41,'alle Spiele'!$J41='alle Spiele'!EB41),Punktsystem!$B$5,IF(OR(AND('alle Spiele'!$H41-'alle Spiele'!$J41&lt;0,'alle Spiele'!EA41-'alle Spiele'!EB41&lt;0),AND('alle Spiele'!$H41-'alle Spiele'!$J41&gt;0,'alle Spiele'!EA41-'alle Spiele'!EB41&gt;0),AND('alle Spiele'!$H41-'alle Spiele'!$J41=0,'alle Spiele'!EA41-'alle Spiele'!EB41=0)),Punktsystem!$B$6,0)))</f>
        <v>0</v>
      </c>
      <c r="EB41" s="222">
        <f>IF(EA41=Punktsystem!$B$6,IF(AND(Punktsystem!$D$9&lt;&gt;"",'alle Spiele'!$H41-'alle Spiele'!$J41='alle Spiele'!EA41-'alle Spiele'!EB41,'alle Spiele'!$H41&lt;&gt;'alle Spiele'!$J41),Punktsystem!$B$9,0)+IF(AND(Punktsystem!$D$11&lt;&gt;"",OR('alle Spiele'!$H41='alle Spiele'!EA41,'alle Spiele'!$J41='alle Spiele'!EB41)),Punktsystem!$B$11,0)+IF(AND(Punktsystem!$D$10&lt;&gt;"",'alle Spiele'!$H41='alle Spiele'!$J41,'alle Spiele'!EA41='alle Spiele'!EB41,ABS('alle Spiele'!$H41-'alle Spiele'!EA41)=1),Punktsystem!$B$10,0),0)</f>
        <v>0</v>
      </c>
      <c r="EC41" s="223">
        <f>IF(EA41=Punktsystem!$B$5,IF(AND(Punktsystem!$I$14&lt;&gt;"",'alle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D41" s="226">
        <f>IF(OR('alle Spiele'!ED41="",'alle Spiele'!EE41="",'alle Spiele'!$K41="x"),0,IF(AND('alle Spiele'!$H41='alle Spiele'!ED41,'alle Spiele'!$J41='alle Spiele'!EE41),Punktsystem!$B$5,IF(OR(AND('alle Spiele'!$H41-'alle Spiele'!$J41&lt;0,'alle Spiele'!ED41-'alle Spiele'!EE41&lt;0),AND('alle Spiele'!$H41-'alle Spiele'!$J41&gt;0,'alle Spiele'!ED41-'alle Spiele'!EE41&gt;0),AND('alle Spiele'!$H41-'alle Spiele'!$J41=0,'alle Spiele'!ED41-'alle Spiele'!EE41=0)),Punktsystem!$B$6,0)))</f>
        <v>0</v>
      </c>
      <c r="EE41" s="222">
        <f>IF(ED41=Punktsystem!$B$6,IF(AND(Punktsystem!$D$9&lt;&gt;"",'alle Spiele'!$H41-'alle Spiele'!$J41='alle Spiele'!ED41-'alle Spiele'!EE41,'alle Spiele'!$H41&lt;&gt;'alle Spiele'!$J41),Punktsystem!$B$9,0)+IF(AND(Punktsystem!$D$11&lt;&gt;"",OR('alle Spiele'!$H41='alle Spiele'!ED41,'alle Spiele'!$J41='alle Spiele'!EE41)),Punktsystem!$B$11,0)+IF(AND(Punktsystem!$D$10&lt;&gt;"",'alle Spiele'!$H41='alle Spiele'!$J41,'alle Spiele'!ED41='alle Spiele'!EE41,ABS('alle Spiele'!$H41-'alle Spiele'!ED41)=1),Punktsystem!$B$10,0),0)</f>
        <v>0</v>
      </c>
      <c r="EF41" s="223">
        <f>IF(ED41=Punktsystem!$B$5,IF(AND(Punktsystem!$I$14&lt;&gt;"",'alle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G41" s="226">
        <f>IF(OR('alle Spiele'!EG41="",'alle Spiele'!EH41="",'alle Spiele'!$K41="x"),0,IF(AND('alle Spiele'!$H41='alle Spiele'!EG41,'alle Spiele'!$J41='alle Spiele'!EH41),Punktsystem!$B$5,IF(OR(AND('alle Spiele'!$H41-'alle Spiele'!$J41&lt;0,'alle Spiele'!EG41-'alle Spiele'!EH41&lt;0),AND('alle Spiele'!$H41-'alle Spiele'!$J41&gt;0,'alle Spiele'!EG41-'alle Spiele'!EH41&gt;0),AND('alle Spiele'!$H41-'alle Spiele'!$J41=0,'alle Spiele'!EG41-'alle Spiele'!EH41=0)),Punktsystem!$B$6,0)))</f>
        <v>0</v>
      </c>
      <c r="EH41" s="222">
        <f>IF(EG41=Punktsystem!$B$6,IF(AND(Punktsystem!$D$9&lt;&gt;"",'alle Spiele'!$H41-'alle Spiele'!$J41='alle Spiele'!EG41-'alle Spiele'!EH41,'alle Spiele'!$H41&lt;&gt;'alle Spiele'!$J41),Punktsystem!$B$9,0)+IF(AND(Punktsystem!$D$11&lt;&gt;"",OR('alle Spiele'!$H41='alle Spiele'!EG41,'alle Spiele'!$J41='alle Spiele'!EH41)),Punktsystem!$B$11,0)+IF(AND(Punktsystem!$D$10&lt;&gt;"",'alle Spiele'!$H41='alle Spiele'!$J41,'alle Spiele'!EG41='alle Spiele'!EH41,ABS('alle Spiele'!$H41-'alle Spiele'!EG41)=1),Punktsystem!$B$10,0),0)</f>
        <v>0</v>
      </c>
      <c r="EI41" s="223">
        <f>IF(EG41=Punktsystem!$B$5,IF(AND(Punktsystem!$I$14&lt;&gt;"",'alle Spiele'!$H41+'alle Spiele'!$J41&gt;Punktsystem!$D$14),('alle Spiele'!$H41+'alle Spiele'!$J41-Punktsystem!$D$14)*Punktsystem!$F$14,0)+IF(AND(Punktsystem!$I$15&lt;&gt;"",ABS('alle Spiele'!$H41-'alle Spiele'!$J41)&gt;Punktsystem!$D$15),(ABS('alle Spiele'!$H41-'alle Spiele'!$J41)-Punktsystem!$D$15)*Punktsystem!$F$15,0),0)</f>
        <v>0</v>
      </c>
    </row>
    <row r="42" spans="1:139">
      <c r="A42"/>
      <c r="B42"/>
      <c r="C42"/>
      <c r="D42"/>
      <c r="E42"/>
      <c r="F42"/>
      <c r="G42"/>
      <c r="H42"/>
      <c r="J42"/>
      <c r="K42"/>
      <c r="L42"/>
      <c r="M42"/>
      <c r="N42"/>
      <c r="O42"/>
      <c r="P42"/>
      <c r="Q42"/>
      <c r="T42" s="226">
        <f>IF(OR('alle Spiele'!T42="",'alle Spiele'!U42="",'alle Spiele'!$K42="x"),0,IF(AND('alle Spiele'!$H42='alle Spiele'!T42,'alle Spiele'!$J42='alle Spiele'!U42),Punktsystem!$B$5,IF(OR(AND('alle Spiele'!$H42-'alle Spiele'!$J42&lt;0,'alle Spiele'!T42-'alle Spiele'!U42&lt;0),AND('alle Spiele'!$H42-'alle Spiele'!$J42&gt;0,'alle Spiele'!T42-'alle Spiele'!U42&gt;0),AND('alle Spiele'!$H42-'alle Spiele'!$J42=0,'alle Spiele'!T42-'alle Spiele'!U42=0)),Punktsystem!$B$6,0)))</f>
        <v>1</v>
      </c>
      <c r="U42" s="222">
        <f>IF(T42=Punktsystem!$B$6,IF(AND(Punktsystem!$D$9&lt;&gt;"",'alle Spiele'!$H42-'alle Spiele'!$J42='alle Spiele'!T42-'alle Spiele'!U42,'alle Spiele'!$H42&lt;&gt;'alle Spiele'!$J42),Punktsystem!$B$9,0)+IF(AND(Punktsystem!$D$11&lt;&gt;"",OR('alle Spiele'!$H42='alle Spiele'!T42,'alle Spiele'!$J42='alle Spiele'!U42)),Punktsystem!$B$11,0)+IF(AND(Punktsystem!$D$10&lt;&gt;"",'alle Spiele'!$H42='alle Spiele'!$J42,'alle Spiele'!T42='alle Spiele'!U42,ABS('alle Spiele'!$H42-'alle Spiele'!T42)=1),Punktsystem!$B$10,0),0)</f>
        <v>0.5</v>
      </c>
      <c r="V42" s="223">
        <f>IF(T42=Punktsystem!$B$5,IF(AND(Punktsystem!$I$14&lt;&gt;"",'alle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W42" s="226">
        <f>IF(OR('alle Spiele'!W42="",'alle Spiele'!X42="",'alle Spiele'!$K42="x"),0,IF(AND('alle Spiele'!$H42='alle Spiele'!W42,'alle Spiele'!$J42='alle Spiele'!X42),Punktsystem!$B$5,IF(OR(AND('alle Spiele'!$H42-'alle Spiele'!$J42&lt;0,'alle Spiele'!W42-'alle Spiele'!X42&lt;0),AND('alle Spiele'!$H42-'alle Spiele'!$J42&gt;0,'alle Spiele'!W42-'alle Spiele'!X42&gt;0),AND('alle Spiele'!$H42-'alle Spiele'!$J42=0,'alle Spiele'!W42-'alle Spiele'!X42=0)),Punktsystem!$B$6,0)))</f>
        <v>0</v>
      </c>
      <c r="X42" s="222">
        <f>IF(W42=Punktsystem!$B$6,IF(AND(Punktsystem!$D$9&lt;&gt;"",'alle Spiele'!$H42-'alle Spiele'!$J42='alle Spiele'!W42-'alle Spiele'!X42,'alle Spiele'!$H42&lt;&gt;'alle Spiele'!$J42),Punktsystem!$B$9,0)+IF(AND(Punktsystem!$D$11&lt;&gt;"",OR('alle Spiele'!$H42='alle Spiele'!W42,'alle Spiele'!$J42='alle Spiele'!X42)),Punktsystem!$B$11,0)+IF(AND(Punktsystem!$D$10&lt;&gt;"",'alle Spiele'!$H42='alle Spiele'!$J42,'alle Spiele'!W42='alle Spiele'!X42,ABS('alle Spiele'!$H42-'alle Spiele'!W42)=1),Punktsystem!$B$10,0),0)</f>
        <v>0</v>
      </c>
      <c r="Y42" s="223">
        <f>IF(W42=Punktsystem!$B$5,IF(AND(Punktsystem!$I$14&lt;&gt;"",'alle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Z42" s="226">
        <f>IF(OR('alle Spiele'!Z42="",'alle Spiele'!AA42="",'alle Spiele'!$K42="x"),0,IF(AND('alle Spiele'!$H42='alle Spiele'!Z42,'alle Spiele'!$J42='alle Spiele'!AA42),Punktsystem!$B$5,IF(OR(AND('alle Spiele'!$H42-'alle Spiele'!$J42&lt;0,'alle Spiele'!Z42-'alle Spiele'!AA42&lt;0),AND('alle Spiele'!$H42-'alle Spiele'!$J42&gt;0,'alle Spiele'!Z42-'alle Spiele'!AA42&gt;0),AND('alle Spiele'!$H42-'alle Spiele'!$J42=0,'alle Spiele'!Z42-'alle Spiele'!AA42=0)),Punktsystem!$B$6,0)))</f>
        <v>0</v>
      </c>
      <c r="AA42" s="222">
        <f>IF(Z42=Punktsystem!$B$6,IF(AND(Punktsystem!$D$9&lt;&gt;"",'alle Spiele'!$H42-'alle Spiele'!$J42='alle Spiele'!Z42-'alle Spiele'!AA42,'alle Spiele'!$H42&lt;&gt;'alle Spiele'!$J42),Punktsystem!$B$9,0)+IF(AND(Punktsystem!$D$11&lt;&gt;"",OR('alle Spiele'!$H42='alle Spiele'!Z42,'alle Spiele'!$J42='alle Spiele'!AA42)),Punktsystem!$B$11,0)+IF(AND(Punktsystem!$D$10&lt;&gt;"",'alle Spiele'!$H42='alle Spiele'!$J42,'alle Spiele'!Z42='alle Spiele'!AA42,ABS('alle Spiele'!$H42-'alle Spiele'!Z42)=1),Punktsystem!$B$10,0),0)</f>
        <v>0</v>
      </c>
      <c r="AB42" s="223">
        <f>IF(Z42=Punktsystem!$B$5,IF(AND(Punktsystem!$I$14&lt;&gt;"",'alle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C42" s="226">
        <f>IF(OR('alle Spiele'!AC42="",'alle Spiele'!AD42="",'alle Spiele'!$K42="x"),0,IF(AND('alle Spiele'!$H42='alle Spiele'!AC42,'alle Spiele'!$J42='alle Spiele'!AD42),Punktsystem!$B$5,IF(OR(AND('alle Spiele'!$H42-'alle Spiele'!$J42&lt;0,'alle Spiele'!AC42-'alle Spiele'!AD42&lt;0),AND('alle Spiele'!$H42-'alle Spiele'!$J42&gt;0,'alle Spiele'!AC42-'alle Spiele'!AD42&gt;0),AND('alle Spiele'!$H42-'alle Spiele'!$J42=0,'alle Spiele'!AC42-'alle Spiele'!AD42=0)),Punktsystem!$B$6,0)))</f>
        <v>0</v>
      </c>
      <c r="AD42" s="222">
        <f>IF(AC42=Punktsystem!$B$6,IF(AND(Punktsystem!$D$9&lt;&gt;"",'alle Spiele'!$H42-'alle Spiele'!$J42='alle Spiele'!AC42-'alle Spiele'!AD42,'alle Spiele'!$H42&lt;&gt;'alle Spiele'!$J42),Punktsystem!$B$9,0)+IF(AND(Punktsystem!$D$11&lt;&gt;"",OR('alle Spiele'!$H42='alle Spiele'!AC42,'alle Spiele'!$J42='alle Spiele'!AD42)),Punktsystem!$B$11,0)+IF(AND(Punktsystem!$D$10&lt;&gt;"",'alle Spiele'!$H42='alle Spiele'!$J42,'alle Spiele'!AC42='alle Spiele'!AD42,ABS('alle Spiele'!$H42-'alle Spiele'!AC42)=1),Punktsystem!$B$10,0),0)</f>
        <v>0</v>
      </c>
      <c r="AE42" s="223">
        <f>IF(AC42=Punktsystem!$B$5,IF(AND(Punktsystem!$I$14&lt;&gt;"",'alle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F42" s="226">
        <f>IF(OR('alle Spiele'!AF42="",'alle Spiele'!AG42="",'alle Spiele'!$K42="x"),0,IF(AND('alle Spiele'!$H42='alle Spiele'!AF42,'alle Spiele'!$J42='alle Spiele'!AG42),Punktsystem!$B$5,IF(OR(AND('alle Spiele'!$H42-'alle Spiele'!$J42&lt;0,'alle Spiele'!AF42-'alle Spiele'!AG42&lt;0),AND('alle Spiele'!$H42-'alle Spiele'!$J42&gt;0,'alle Spiele'!AF42-'alle Spiele'!AG42&gt;0),AND('alle Spiele'!$H42-'alle Spiele'!$J42=0,'alle Spiele'!AF42-'alle Spiele'!AG42=0)),Punktsystem!$B$6,0)))</f>
        <v>0</v>
      </c>
      <c r="AG42" s="222">
        <f>IF(AF42=Punktsystem!$B$6,IF(AND(Punktsystem!$D$9&lt;&gt;"",'alle Spiele'!$H42-'alle Spiele'!$J42='alle Spiele'!AF42-'alle Spiele'!AG42,'alle Spiele'!$H42&lt;&gt;'alle Spiele'!$J42),Punktsystem!$B$9,0)+IF(AND(Punktsystem!$D$11&lt;&gt;"",OR('alle Spiele'!$H42='alle Spiele'!AF42,'alle Spiele'!$J42='alle Spiele'!AG42)),Punktsystem!$B$11,0)+IF(AND(Punktsystem!$D$10&lt;&gt;"",'alle Spiele'!$H42='alle Spiele'!$J42,'alle Spiele'!AF42='alle Spiele'!AG42,ABS('alle Spiele'!$H42-'alle Spiele'!AF42)=1),Punktsystem!$B$10,0),0)</f>
        <v>0</v>
      </c>
      <c r="AH42" s="223">
        <f>IF(AF42=Punktsystem!$B$5,IF(AND(Punktsystem!$I$14&lt;&gt;"",'alle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I42" s="226">
        <f>IF(OR('alle Spiele'!AI42="",'alle Spiele'!AJ42="",'alle Spiele'!$K42="x"),0,IF(AND('alle Spiele'!$H42='alle Spiele'!AI42,'alle Spiele'!$J42='alle Spiele'!AJ42),Punktsystem!$B$5,IF(OR(AND('alle Spiele'!$H42-'alle Spiele'!$J42&lt;0,'alle Spiele'!AI42-'alle Spiele'!AJ42&lt;0),AND('alle Spiele'!$H42-'alle Spiele'!$J42&gt;0,'alle Spiele'!AI42-'alle Spiele'!AJ42&gt;0),AND('alle Spiele'!$H42-'alle Spiele'!$J42=0,'alle Spiele'!AI42-'alle Spiele'!AJ42=0)),Punktsystem!$B$6,0)))</f>
        <v>0</v>
      </c>
      <c r="AJ42" s="222">
        <f>IF(AI42=Punktsystem!$B$6,IF(AND(Punktsystem!$D$9&lt;&gt;"",'alle Spiele'!$H42-'alle Spiele'!$J42='alle Spiele'!AI42-'alle Spiele'!AJ42,'alle Spiele'!$H42&lt;&gt;'alle Spiele'!$J42),Punktsystem!$B$9,0)+IF(AND(Punktsystem!$D$11&lt;&gt;"",OR('alle Spiele'!$H42='alle Spiele'!AI42,'alle Spiele'!$J42='alle Spiele'!AJ42)),Punktsystem!$B$11,0)+IF(AND(Punktsystem!$D$10&lt;&gt;"",'alle Spiele'!$H42='alle Spiele'!$J42,'alle Spiele'!AI42='alle Spiele'!AJ42,ABS('alle Spiele'!$H42-'alle Spiele'!AI42)=1),Punktsystem!$B$10,0),0)</f>
        <v>0</v>
      </c>
      <c r="AK42" s="223">
        <f>IF(AI42=Punktsystem!$B$5,IF(AND(Punktsystem!$I$14&lt;&gt;"",'alle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L42" s="226">
        <f>IF(OR('alle Spiele'!AL42="",'alle Spiele'!AM42="",'alle Spiele'!$K42="x"),0,IF(AND('alle Spiele'!$H42='alle Spiele'!AL42,'alle Spiele'!$J42='alle Spiele'!AM42),Punktsystem!$B$5,IF(OR(AND('alle Spiele'!$H42-'alle Spiele'!$J42&lt;0,'alle Spiele'!AL42-'alle Spiele'!AM42&lt;0),AND('alle Spiele'!$H42-'alle Spiele'!$J42&gt;0,'alle Spiele'!AL42-'alle Spiele'!AM42&gt;0),AND('alle Spiele'!$H42-'alle Spiele'!$J42=0,'alle Spiele'!AL42-'alle Spiele'!AM42=0)),Punktsystem!$B$6,0)))</f>
        <v>0</v>
      </c>
      <c r="AM42" s="222">
        <f>IF(AL42=Punktsystem!$B$6,IF(AND(Punktsystem!$D$9&lt;&gt;"",'alle Spiele'!$H42-'alle Spiele'!$J42='alle Spiele'!AL42-'alle Spiele'!AM42,'alle Spiele'!$H42&lt;&gt;'alle Spiele'!$J42),Punktsystem!$B$9,0)+IF(AND(Punktsystem!$D$11&lt;&gt;"",OR('alle Spiele'!$H42='alle Spiele'!AL42,'alle Spiele'!$J42='alle Spiele'!AM42)),Punktsystem!$B$11,0)+IF(AND(Punktsystem!$D$10&lt;&gt;"",'alle Spiele'!$H42='alle Spiele'!$J42,'alle Spiele'!AL42='alle Spiele'!AM42,ABS('alle Spiele'!$H42-'alle Spiele'!AL42)=1),Punktsystem!$B$10,0),0)</f>
        <v>0</v>
      </c>
      <c r="AN42" s="223">
        <f>IF(AL42=Punktsystem!$B$5,IF(AND(Punktsystem!$I$14&lt;&gt;"",'alle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O42" s="226">
        <f>IF(OR('alle Spiele'!AO42="",'alle Spiele'!AP42="",'alle Spiele'!$K42="x"),0,IF(AND('alle Spiele'!$H42='alle Spiele'!AO42,'alle Spiele'!$J42='alle Spiele'!AP42),Punktsystem!$B$5,IF(OR(AND('alle Spiele'!$H42-'alle Spiele'!$J42&lt;0,'alle Spiele'!AO42-'alle Spiele'!AP42&lt;0),AND('alle Spiele'!$H42-'alle Spiele'!$J42&gt;0,'alle Spiele'!AO42-'alle Spiele'!AP42&gt;0),AND('alle Spiele'!$H42-'alle Spiele'!$J42=0,'alle Spiele'!AO42-'alle Spiele'!AP42=0)),Punktsystem!$B$6,0)))</f>
        <v>0</v>
      </c>
      <c r="AP42" s="222">
        <f>IF(AO42=Punktsystem!$B$6,IF(AND(Punktsystem!$D$9&lt;&gt;"",'alle Spiele'!$H42-'alle Spiele'!$J42='alle Spiele'!AO42-'alle Spiele'!AP42,'alle Spiele'!$H42&lt;&gt;'alle Spiele'!$J42),Punktsystem!$B$9,0)+IF(AND(Punktsystem!$D$11&lt;&gt;"",OR('alle Spiele'!$H42='alle Spiele'!AO42,'alle Spiele'!$J42='alle Spiele'!AP42)),Punktsystem!$B$11,0)+IF(AND(Punktsystem!$D$10&lt;&gt;"",'alle Spiele'!$H42='alle Spiele'!$J42,'alle Spiele'!AO42='alle Spiele'!AP42,ABS('alle Spiele'!$H42-'alle Spiele'!AO42)=1),Punktsystem!$B$10,0),0)</f>
        <v>0</v>
      </c>
      <c r="AQ42" s="223">
        <f>IF(AO42=Punktsystem!$B$5,IF(AND(Punktsystem!$I$14&lt;&gt;"",'alle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R42" s="226">
        <f>IF(OR('alle Spiele'!AR42="",'alle Spiele'!AS42="",'alle Spiele'!$K42="x"),0,IF(AND('alle Spiele'!$H42='alle Spiele'!AR42,'alle Spiele'!$J42='alle Spiele'!AS42),Punktsystem!$B$5,IF(OR(AND('alle Spiele'!$H42-'alle Spiele'!$J42&lt;0,'alle Spiele'!AR42-'alle Spiele'!AS42&lt;0),AND('alle Spiele'!$H42-'alle Spiele'!$J42&gt;0,'alle Spiele'!AR42-'alle Spiele'!AS42&gt;0),AND('alle Spiele'!$H42-'alle Spiele'!$J42=0,'alle Spiele'!AR42-'alle Spiele'!AS42=0)),Punktsystem!$B$6,0)))</f>
        <v>0</v>
      </c>
      <c r="AS42" s="222">
        <f>IF(AR42=Punktsystem!$B$6,IF(AND(Punktsystem!$D$9&lt;&gt;"",'alle Spiele'!$H42-'alle Spiele'!$J42='alle Spiele'!AR42-'alle Spiele'!AS42,'alle Spiele'!$H42&lt;&gt;'alle Spiele'!$J42),Punktsystem!$B$9,0)+IF(AND(Punktsystem!$D$11&lt;&gt;"",OR('alle Spiele'!$H42='alle Spiele'!AR42,'alle Spiele'!$J42='alle Spiele'!AS42)),Punktsystem!$B$11,0)+IF(AND(Punktsystem!$D$10&lt;&gt;"",'alle Spiele'!$H42='alle Spiele'!$J42,'alle Spiele'!AR42='alle Spiele'!AS42,ABS('alle Spiele'!$H42-'alle Spiele'!AR42)=1),Punktsystem!$B$10,0),0)</f>
        <v>0</v>
      </c>
      <c r="AT42" s="223">
        <f>IF(AR42=Punktsystem!$B$5,IF(AND(Punktsystem!$I$14&lt;&gt;"",'alle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U42" s="226">
        <f>IF(OR('alle Spiele'!AU42="",'alle Spiele'!AV42="",'alle Spiele'!$K42="x"),0,IF(AND('alle Spiele'!$H42='alle Spiele'!AU42,'alle Spiele'!$J42='alle Spiele'!AV42),Punktsystem!$B$5,IF(OR(AND('alle Spiele'!$H42-'alle Spiele'!$J42&lt;0,'alle Spiele'!AU42-'alle Spiele'!AV42&lt;0),AND('alle Spiele'!$H42-'alle Spiele'!$J42&gt;0,'alle Spiele'!AU42-'alle Spiele'!AV42&gt;0),AND('alle Spiele'!$H42-'alle Spiele'!$J42=0,'alle Spiele'!AU42-'alle Spiele'!AV42=0)),Punktsystem!$B$6,0)))</f>
        <v>0</v>
      </c>
      <c r="AV42" s="222">
        <f>IF(AU42=Punktsystem!$B$6,IF(AND(Punktsystem!$D$9&lt;&gt;"",'alle Spiele'!$H42-'alle Spiele'!$J42='alle Spiele'!AU42-'alle Spiele'!AV42,'alle Spiele'!$H42&lt;&gt;'alle Spiele'!$J42),Punktsystem!$B$9,0)+IF(AND(Punktsystem!$D$11&lt;&gt;"",OR('alle Spiele'!$H42='alle Spiele'!AU42,'alle Spiele'!$J42='alle Spiele'!AV42)),Punktsystem!$B$11,0)+IF(AND(Punktsystem!$D$10&lt;&gt;"",'alle Spiele'!$H42='alle Spiele'!$J42,'alle Spiele'!AU42='alle Spiele'!AV42,ABS('alle Spiele'!$H42-'alle Spiele'!AU42)=1),Punktsystem!$B$10,0),0)</f>
        <v>0</v>
      </c>
      <c r="AW42" s="223">
        <f>IF(AU42=Punktsystem!$B$5,IF(AND(Punktsystem!$I$14&lt;&gt;"",'alle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X42" s="226">
        <f>IF(OR('alle Spiele'!AX42="",'alle Spiele'!AY42="",'alle Spiele'!$K42="x"),0,IF(AND('alle Spiele'!$H42='alle Spiele'!AX42,'alle Spiele'!$J42='alle Spiele'!AY42),Punktsystem!$B$5,IF(OR(AND('alle Spiele'!$H42-'alle Spiele'!$J42&lt;0,'alle Spiele'!AX42-'alle Spiele'!AY42&lt;0),AND('alle Spiele'!$H42-'alle Spiele'!$J42&gt;0,'alle Spiele'!AX42-'alle Spiele'!AY42&gt;0),AND('alle Spiele'!$H42-'alle Spiele'!$J42=0,'alle Spiele'!AX42-'alle Spiele'!AY42=0)),Punktsystem!$B$6,0)))</f>
        <v>0</v>
      </c>
      <c r="AY42" s="222">
        <f>IF(AX42=Punktsystem!$B$6,IF(AND(Punktsystem!$D$9&lt;&gt;"",'alle Spiele'!$H42-'alle Spiele'!$J42='alle Spiele'!AX42-'alle Spiele'!AY42,'alle Spiele'!$H42&lt;&gt;'alle Spiele'!$J42),Punktsystem!$B$9,0)+IF(AND(Punktsystem!$D$11&lt;&gt;"",OR('alle Spiele'!$H42='alle Spiele'!AX42,'alle Spiele'!$J42='alle Spiele'!AY42)),Punktsystem!$B$11,0)+IF(AND(Punktsystem!$D$10&lt;&gt;"",'alle Spiele'!$H42='alle Spiele'!$J42,'alle Spiele'!AX42='alle Spiele'!AY42,ABS('alle Spiele'!$H42-'alle Spiele'!AX42)=1),Punktsystem!$B$10,0),0)</f>
        <v>0</v>
      </c>
      <c r="AZ42" s="223">
        <f>IF(AX42=Punktsystem!$B$5,IF(AND(Punktsystem!$I$14&lt;&gt;"",'alle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A42" s="226">
        <f>IF(OR('alle Spiele'!BA42="",'alle Spiele'!BB42="",'alle Spiele'!$K42="x"),0,IF(AND('alle Spiele'!$H42='alle Spiele'!BA42,'alle Spiele'!$J42='alle Spiele'!BB42),Punktsystem!$B$5,IF(OR(AND('alle Spiele'!$H42-'alle Spiele'!$J42&lt;0,'alle Spiele'!BA42-'alle Spiele'!BB42&lt;0),AND('alle Spiele'!$H42-'alle Spiele'!$J42&gt;0,'alle Spiele'!BA42-'alle Spiele'!BB42&gt;0),AND('alle Spiele'!$H42-'alle Spiele'!$J42=0,'alle Spiele'!BA42-'alle Spiele'!BB42=0)),Punktsystem!$B$6,0)))</f>
        <v>0</v>
      </c>
      <c r="BB42" s="222">
        <f>IF(BA42=Punktsystem!$B$6,IF(AND(Punktsystem!$D$9&lt;&gt;"",'alle Spiele'!$H42-'alle Spiele'!$J42='alle Spiele'!BA42-'alle Spiele'!BB42,'alle Spiele'!$H42&lt;&gt;'alle Spiele'!$J42),Punktsystem!$B$9,0)+IF(AND(Punktsystem!$D$11&lt;&gt;"",OR('alle Spiele'!$H42='alle Spiele'!BA42,'alle Spiele'!$J42='alle Spiele'!BB42)),Punktsystem!$B$11,0)+IF(AND(Punktsystem!$D$10&lt;&gt;"",'alle Spiele'!$H42='alle Spiele'!$J42,'alle Spiele'!BA42='alle Spiele'!BB42,ABS('alle Spiele'!$H42-'alle Spiele'!BA42)=1),Punktsystem!$B$10,0),0)</f>
        <v>0</v>
      </c>
      <c r="BC42" s="223">
        <f>IF(BA42=Punktsystem!$B$5,IF(AND(Punktsystem!$I$14&lt;&gt;"",'alle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D42" s="226">
        <f>IF(OR('alle Spiele'!BD42="",'alle Spiele'!BE42="",'alle Spiele'!$K42="x"),0,IF(AND('alle Spiele'!$H42='alle Spiele'!BD42,'alle Spiele'!$J42='alle Spiele'!BE42),Punktsystem!$B$5,IF(OR(AND('alle Spiele'!$H42-'alle Spiele'!$J42&lt;0,'alle Spiele'!BD42-'alle Spiele'!BE42&lt;0),AND('alle Spiele'!$H42-'alle Spiele'!$J42&gt;0,'alle Spiele'!BD42-'alle Spiele'!BE42&gt;0),AND('alle Spiele'!$H42-'alle Spiele'!$J42=0,'alle Spiele'!BD42-'alle Spiele'!BE42=0)),Punktsystem!$B$6,0)))</f>
        <v>0</v>
      </c>
      <c r="BE42" s="222">
        <f>IF(BD42=Punktsystem!$B$6,IF(AND(Punktsystem!$D$9&lt;&gt;"",'alle Spiele'!$H42-'alle Spiele'!$J42='alle Spiele'!BD42-'alle Spiele'!BE42,'alle Spiele'!$H42&lt;&gt;'alle Spiele'!$J42),Punktsystem!$B$9,0)+IF(AND(Punktsystem!$D$11&lt;&gt;"",OR('alle Spiele'!$H42='alle Spiele'!BD42,'alle Spiele'!$J42='alle Spiele'!BE42)),Punktsystem!$B$11,0)+IF(AND(Punktsystem!$D$10&lt;&gt;"",'alle Spiele'!$H42='alle Spiele'!$J42,'alle Spiele'!BD42='alle Spiele'!BE42,ABS('alle Spiele'!$H42-'alle Spiele'!BD42)=1),Punktsystem!$B$10,0),0)</f>
        <v>0</v>
      </c>
      <c r="BF42" s="223">
        <f>IF(BD42=Punktsystem!$B$5,IF(AND(Punktsystem!$I$14&lt;&gt;"",'alle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G42" s="226">
        <f>IF(OR('alle Spiele'!BG42="",'alle Spiele'!BH42="",'alle Spiele'!$K42="x"),0,IF(AND('alle Spiele'!$H42='alle Spiele'!BG42,'alle Spiele'!$J42='alle Spiele'!BH42),Punktsystem!$B$5,IF(OR(AND('alle Spiele'!$H42-'alle Spiele'!$J42&lt;0,'alle Spiele'!BG42-'alle Spiele'!BH42&lt;0),AND('alle Spiele'!$H42-'alle Spiele'!$J42&gt;0,'alle Spiele'!BG42-'alle Spiele'!BH42&gt;0),AND('alle Spiele'!$H42-'alle Spiele'!$J42=0,'alle Spiele'!BG42-'alle Spiele'!BH42=0)),Punktsystem!$B$6,0)))</f>
        <v>0</v>
      </c>
      <c r="BH42" s="222">
        <f>IF(BG42=Punktsystem!$B$6,IF(AND(Punktsystem!$D$9&lt;&gt;"",'alle Spiele'!$H42-'alle Spiele'!$J42='alle Spiele'!BG42-'alle Spiele'!BH42,'alle Spiele'!$H42&lt;&gt;'alle Spiele'!$J42),Punktsystem!$B$9,0)+IF(AND(Punktsystem!$D$11&lt;&gt;"",OR('alle Spiele'!$H42='alle Spiele'!BG42,'alle Spiele'!$J42='alle Spiele'!BH42)),Punktsystem!$B$11,0)+IF(AND(Punktsystem!$D$10&lt;&gt;"",'alle Spiele'!$H42='alle Spiele'!$J42,'alle Spiele'!BG42='alle Spiele'!BH42,ABS('alle Spiele'!$H42-'alle Spiele'!BG42)=1),Punktsystem!$B$10,0),0)</f>
        <v>0</v>
      </c>
      <c r="BI42" s="223">
        <f>IF(BG42=Punktsystem!$B$5,IF(AND(Punktsystem!$I$14&lt;&gt;"",'alle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J42" s="226">
        <f>IF(OR('alle Spiele'!BJ42="",'alle Spiele'!BK42="",'alle Spiele'!$K42="x"),0,IF(AND('alle Spiele'!$H42='alle Spiele'!BJ42,'alle Spiele'!$J42='alle Spiele'!BK42),Punktsystem!$B$5,IF(OR(AND('alle Spiele'!$H42-'alle Spiele'!$J42&lt;0,'alle Spiele'!BJ42-'alle Spiele'!BK42&lt;0),AND('alle Spiele'!$H42-'alle Spiele'!$J42&gt;0,'alle Spiele'!BJ42-'alle Spiele'!BK42&gt;0),AND('alle Spiele'!$H42-'alle Spiele'!$J42=0,'alle Spiele'!BJ42-'alle Spiele'!BK42=0)),Punktsystem!$B$6,0)))</f>
        <v>0</v>
      </c>
      <c r="BK42" s="222">
        <f>IF(BJ42=Punktsystem!$B$6,IF(AND(Punktsystem!$D$9&lt;&gt;"",'alle Spiele'!$H42-'alle Spiele'!$J42='alle Spiele'!BJ42-'alle Spiele'!BK42,'alle Spiele'!$H42&lt;&gt;'alle Spiele'!$J42),Punktsystem!$B$9,0)+IF(AND(Punktsystem!$D$11&lt;&gt;"",OR('alle Spiele'!$H42='alle Spiele'!BJ42,'alle Spiele'!$J42='alle Spiele'!BK42)),Punktsystem!$B$11,0)+IF(AND(Punktsystem!$D$10&lt;&gt;"",'alle Spiele'!$H42='alle Spiele'!$J42,'alle Spiele'!BJ42='alle Spiele'!BK42,ABS('alle Spiele'!$H42-'alle Spiele'!BJ42)=1),Punktsystem!$B$10,0),0)</f>
        <v>0</v>
      </c>
      <c r="BL42" s="223">
        <f>IF(BJ42=Punktsystem!$B$5,IF(AND(Punktsystem!$I$14&lt;&gt;"",'alle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M42" s="226">
        <f>IF(OR('alle Spiele'!BM42="",'alle Spiele'!BN42="",'alle Spiele'!$K42="x"),0,IF(AND('alle Spiele'!$H42='alle Spiele'!BM42,'alle Spiele'!$J42='alle Spiele'!BN42),Punktsystem!$B$5,IF(OR(AND('alle Spiele'!$H42-'alle Spiele'!$J42&lt;0,'alle Spiele'!BM42-'alle Spiele'!BN42&lt;0),AND('alle Spiele'!$H42-'alle Spiele'!$J42&gt;0,'alle Spiele'!BM42-'alle Spiele'!BN42&gt;0),AND('alle Spiele'!$H42-'alle Spiele'!$J42=0,'alle Spiele'!BM42-'alle Spiele'!BN42=0)),Punktsystem!$B$6,0)))</f>
        <v>0</v>
      </c>
      <c r="BN42" s="222">
        <f>IF(BM42=Punktsystem!$B$6,IF(AND(Punktsystem!$D$9&lt;&gt;"",'alle Spiele'!$H42-'alle Spiele'!$J42='alle Spiele'!BM42-'alle Spiele'!BN42,'alle Spiele'!$H42&lt;&gt;'alle Spiele'!$J42),Punktsystem!$B$9,0)+IF(AND(Punktsystem!$D$11&lt;&gt;"",OR('alle Spiele'!$H42='alle Spiele'!BM42,'alle Spiele'!$J42='alle Spiele'!BN42)),Punktsystem!$B$11,0)+IF(AND(Punktsystem!$D$10&lt;&gt;"",'alle Spiele'!$H42='alle Spiele'!$J42,'alle Spiele'!BM42='alle Spiele'!BN42,ABS('alle Spiele'!$H42-'alle Spiele'!BM42)=1),Punktsystem!$B$10,0),0)</f>
        <v>0</v>
      </c>
      <c r="BO42" s="223">
        <f>IF(BM42=Punktsystem!$B$5,IF(AND(Punktsystem!$I$14&lt;&gt;"",'alle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P42" s="226">
        <f>IF(OR('alle Spiele'!BP42="",'alle Spiele'!BQ42="",'alle Spiele'!$K42="x"),0,IF(AND('alle Spiele'!$H42='alle Spiele'!BP42,'alle Spiele'!$J42='alle Spiele'!BQ42),Punktsystem!$B$5,IF(OR(AND('alle Spiele'!$H42-'alle Spiele'!$J42&lt;0,'alle Spiele'!BP42-'alle Spiele'!BQ42&lt;0),AND('alle Spiele'!$H42-'alle Spiele'!$J42&gt;0,'alle Spiele'!BP42-'alle Spiele'!BQ42&gt;0),AND('alle Spiele'!$H42-'alle Spiele'!$J42=0,'alle Spiele'!BP42-'alle Spiele'!BQ42=0)),Punktsystem!$B$6,0)))</f>
        <v>0</v>
      </c>
      <c r="BQ42" s="222">
        <f>IF(BP42=Punktsystem!$B$6,IF(AND(Punktsystem!$D$9&lt;&gt;"",'alle Spiele'!$H42-'alle Spiele'!$J42='alle Spiele'!BP42-'alle Spiele'!BQ42,'alle Spiele'!$H42&lt;&gt;'alle Spiele'!$J42),Punktsystem!$B$9,0)+IF(AND(Punktsystem!$D$11&lt;&gt;"",OR('alle Spiele'!$H42='alle Spiele'!BP42,'alle Spiele'!$J42='alle Spiele'!BQ42)),Punktsystem!$B$11,0)+IF(AND(Punktsystem!$D$10&lt;&gt;"",'alle Spiele'!$H42='alle Spiele'!$J42,'alle Spiele'!BP42='alle Spiele'!BQ42,ABS('alle Spiele'!$H42-'alle Spiele'!BP42)=1),Punktsystem!$B$10,0),0)</f>
        <v>0</v>
      </c>
      <c r="BR42" s="223">
        <f>IF(BP42=Punktsystem!$B$5,IF(AND(Punktsystem!$I$14&lt;&gt;"",'alle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S42" s="226">
        <f>IF(OR('alle Spiele'!BS42="",'alle Spiele'!BT42="",'alle Spiele'!$K42="x"),0,IF(AND('alle Spiele'!$H42='alle Spiele'!BS42,'alle Spiele'!$J42='alle Spiele'!BT42),Punktsystem!$B$5,IF(OR(AND('alle Spiele'!$H42-'alle Spiele'!$J42&lt;0,'alle Spiele'!BS42-'alle Spiele'!BT42&lt;0),AND('alle Spiele'!$H42-'alle Spiele'!$J42&gt;0,'alle Spiele'!BS42-'alle Spiele'!BT42&gt;0),AND('alle Spiele'!$H42-'alle Spiele'!$J42=0,'alle Spiele'!BS42-'alle Spiele'!BT42=0)),Punktsystem!$B$6,0)))</f>
        <v>0</v>
      </c>
      <c r="BT42" s="222">
        <f>IF(BS42=Punktsystem!$B$6,IF(AND(Punktsystem!$D$9&lt;&gt;"",'alle Spiele'!$H42-'alle Spiele'!$J42='alle Spiele'!BS42-'alle Spiele'!BT42,'alle Spiele'!$H42&lt;&gt;'alle Spiele'!$J42),Punktsystem!$B$9,0)+IF(AND(Punktsystem!$D$11&lt;&gt;"",OR('alle Spiele'!$H42='alle Spiele'!BS42,'alle Spiele'!$J42='alle Spiele'!BT42)),Punktsystem!$B$11,0)+IF(AND(Punktsystem!$D$10&lt;&gt;"",'alle Spiele'!$H42='alle Spiele'!$J42,'alle Spiele'!BS42='alle Spiele'!BT42,ABS('alle Spiele'!$H42-'alle Spiele'!BS42)=1),Punktsystem!$B$10,0),0)</f>
        <v>0</v>
      </c>
      <c r="BU42" s="223">
        <f>IF(BS42=Punktsystem!$B$5,IF(AND(Punktsystem!$I$14&lt;&gt;"",'alle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V42" s="226">
        <f>IF(OR('alle Spiele'!BV42="",'alle Spiele'!BW42="",'alle Spiele'!$K42="x"),0,IF(AND('alle Spiele'!$H42='alle Spiele'!BV42,'alle Spiele'!$J42='alle Spiele'!BW42),Punktsystem!$B$5,IF(OR(AND('alle Spiele'!$H42-'alle Spiele'!$J42&lt;0,'alle Spiele'!BV42-'alle Spiele'!BW42&lt;0),AND('alle Spiele'!$H42-'alle Spiele'!$J42&gt;0,'alle Spiele'!BV42-'alle Spiele'!BW42&gt;0),AND('alle Spiele'!$H42-'alle Spiele'!$J42=0,'alle Spiele'!BV42-'alle Spiele'!BW42=0)),Punktsystem!$B$6,0)))</f>
        <v>0</v>
      </c>
      <c r="BW42" s="222">
        <f>IF(BV42=Punktsystem!$B$6,IF(AND(Punktsystem!$D$9&lt;&gt;"",'alle Spiele'!$H42-'alle Spiele'!$J42='alle Spiele'!BV42-'alle Spiele'!BW42,'alle Spiele'!$H42&lt;&gt;'alle Spiele'!$J42),Punktsystem!$B$9,0)+IF(AND(Punktsystem!$D$11&lt;&gt;"",OR('alle Spiele'!$H42='alle Spiele'!BV42,'alle Spiele'!$J42='alle Spiele'!BW42)),Punktsystem!$B$11,0)+IF(AND(Punktsystem!$D$10&lt;&gt;"",'alle Spiele'!$H42='alle Spiele'!$J42,'alle Spiele'!BV42='alle Spiele'!BW42,ABS('alle Spiele'!$H42-'alle Spiele'!BV42)=1),Punktsystem!$B$10,0),0)</f>
        <v>0</v>
      </c>
      <c r="BX42" s="223">
        <f>IF(BV42=Punktsystem!$B$5,IF(AND(Punktsystem!$I$14&lt;&gt;"",'alle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Y42" s="226">
        <f>IF(OR('alle Spiele'!BY42="",'alle Spiele'!BZ42="",'alle Spiele'!$K42="x"),0,IF(AND('alle Spiele'!$H42='alle Spiele'!BY42,'alle Spiele'!$J42='alle Spiele'!BZ42),Punktsystem!$B$5,IF(OR(AND('alle Spiele'!$H42-'alle Spiele'!$J42&lt;0,'alle Spiele'!BY42-'alle Spiele'!BZ42&lt;0),AND('alle Spiele'!$H42-'alle Spiele'!$J42&gt;0,'alle Spiele'!BY42-'alle Spiele'!BZ42&gt;0),AND('alle Spiele'!$H42-'alle Spiele'!$J42=0,'alle Spiele'!BY42-'alle Spiele'!BZ42=0)),Punktsystem!$B$6,0)))</f>
        <v>0</v>
      </c>
      <c r="BZ42" s="222">
        <f>IF(BY42=Punktsystem!$B$6,IF(AND(Punktsystem!$D$9&lt;&gt;"",'alle Spiele'!$H42-'alle Spiele'!$J42='alle Spiele'!BY42-'alle Spiele'!BZ42,'alle Spiele'!$H42&lt;&gt;'alle Spiele'!$J42),Punktsystem!$B$9,0)+IF(AND(Punktsystem!$D$11&lt;&gt;"",OR('alle Spiele'!$H42='alle Spiele'!BY42,'alle Spiele'!$J42='alle Spiele'!BZ42)),Punktsystem!$B$11,0)+IF(AND(Punktsystem!$D$10&lt;&gt;"",'alle Spiele'!$H42='alle Spiele'!$J42,'alle Spiele'!BY42='alle Spiele'!BZ42,ABS('alle Spiele'!$H42-'alle Spiele'!BY42)=1),Punktsystem!$B$10,0),0)</f>
        <v>0</v>
      </c>
      <c r="CA42" s="223">
        <f>IF(BY42=Punktsystem!$B$5,IF(AND(Punktsystem!$I$14&lt;&gt;"",'alle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B42" s="226">
        <f>IF(OR('alle Spiele'!CB42="",'alle Spiele'!CC42="",'alle Spiele'!$K42="x"),0,IF(AND('alle Spiele'!$H42='alle Spiele'!CB42,'alle Spiele'!$J42='alle Spiele'!CC42),Punktsystem!$B$5,IF(OR(AND('alle Spiele'!$H42-'alle Spiele'!$J42&lt;0,'alle Spiele'!CB42-'alle Spiele'!CC42&lt;0),AND('alle Spiele'!$H42-'alle Spiele'!$J42&gt;0,'alle Spiele'!CB42-'alle Spiele'!CC42&gt;0),AND('alle Spiele'!$H42-'alle Spiele'!$J42=0,'alle Spiele'!CB42-'alle Spiele'!CC42=0)),Punktsystem!$B$6,0)))</f>
        <v>0</v>
      </c>
      <c r="CC42" s="222">
        <f>IF(CB42=Punktsystem!$B$6,IF(AND(Punktsystem!$D$9&lt;&gt;"",'alle Spiele'!$H42-'alle Spiele'!$J42='alle Spiele'!CB42-'alle Spiele'!CC42,'alle Spiele'!$H42&lt;&gt;'alle Spiele'!$J42),Punktsystem!$B$9,0)+IF(AND(Punktsystem!$D$11&lt;&gt;"",OR('alle Spiele'!$H42='alle Spiele'!CB42,'alle Spiele'!$J42='alle Spiele'!CC42)),Punktsystem!$B$11,0)+IF(AND(Punktsystem!$D$10&lt;&gt;"",'alle Spiele'!$H42='alle Spiele'!$J42,'alle Spiele'!CB42='alle Spiele'!CC42,ABS('alle Spiele'!$H42-'alle Spiele'!CB42)=1),Punktsystem!$B$10,0),0)</f>
        <v>0</v>
      </c>
      <c r="CD42" s="223">
        <f>IF(CB42=Punktsystem!$B$5,IF(AND(Punktsystem!$I$14&lt;&gt;"",'alle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E42" s="226">
        <f>IF(OR('alle Spiele'!CE42="",'alle Spiele'!CF42="",'alle Spiele'!$K42="x"),0,IF(AND('alle Spiele'!$H42='alle Spiele'!CE42,'alle Spiele'!$J42='alle Spiele'!CF42),Punktsystem!$B$5,IF(OR(AND('alle Spiele'!$H42-'alle Spiele'!$J42&lt;0,'alle Spiele'!CE42-'alle Spiele'!CF42&lt;0),AND('alle Spiele'!$H42-'alle Spiele'!$J42&gt;0,'alle Spiele'!CE42-'alle Spiele'!CF42&gt;0),AND('alle Spiele'!$H42-'alle Spiele'!$J42=0,'alle Spiele'!CE42-'alle Spiele'!CF42=0)),Punktsystem!$B$6,0)))</f>
        <v>0</v>
      </c>
      <c r="CF42" s="222">
        <f>IF(CE42=Punktsystem!$B$6,IF(AND(Punktsystem!$D$9&lt;&gt;"",'alle Spiele'!$H42-'alle Spiele'!$J42='alle Spiele'!CE42-'alle Spiele'!CF42,'alle Spiele'!$H42&lt;&gt;'alle Spiele'!$J42),Punktsystem!$B$9,0)+IF(AND(Punktsystem!$D$11&lt;&gt;"",OR('alle Spiele'!$H42='alle Spiele'!CE42,'alle Spiele'!$J42='alle Spiele'!CF42)),Punktsystem!$B$11,0)+IF(AND(Punktsystem!$D$10&lt;&gt;"",'alle Spiele'!$H42='alle Spiele'!$J42,'alle Spiele'!CE42='alle Spiele'!CF42,ABS('alle Spiele'!$H42-'alle Spiele'!CE42)=1),Punktsystem!$B$10,0),0)</f>
        <v>0</v>
      </c>
      <c r="CG42" s="223">
        <f>IF(CE42=Punktsystem!$B$5,IF(AND(Punktsystem!$I$14&lt;&gt;"",'alle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H42" s="226">
        <f>IF(OR('alle Spiele'!CH42="",'alle Spiele'!CI42="",'alle Spiele'!$K42="x"),0,IF(AND('alle Spiele'!$H42='alle Spiele'!CH42,'alle Spiele'!$J42='alle Spiele'!CI42),Punktsystem!$B$5,IF(OR(AND('alle Spiele'!$H42-'alle Spiele'!$J42&lt;0,'alle Spiele'!CH42-'alle Spiele'!CI42&lt;0),AND('alle Spiele'!$H42-'alle Spiele'!$J42&gt;0,'alle Spiele'!CH42-'alle Spiele'!CI42&gt;0),AND('alle Spiele'!$H42-'alle Spiele'!$J42=0,'alle Spiele'!CH42-'alle Spiele'!CI42=0)),Punktsystem!$B$6,0)))</f>
        <v>0</v>
      </c>
      <c r="CI42" s="222">
        <f>IF(CH42=Punktsystem!$B$6,IF(AND(Punktsystem!$D$9&lt;&gt;"",'alle Spiele'!$H42-'alle Spiele'!$J42='alle Spiele'!CH42-'alle Spiele'!CI42,'alle Spiele'!$H42&lt;&gt;'alle Spiele'!$J42),Punktsystem!$B$9,0)+IF(AND(Punktsystem!$D$11&lt;&gt;"",OR('alle Spiele'!$H42='alle Spiele'!CH42,'alle Spiele'!$J42='alle Spiele'!CI42)),Punktsystem!$B$11,0)+IF(AND(Punktsystem!$D$10&lt;&gt;"",'alle Spiele'!$H42='alle Spiele'!$J42,'alle Spiele'!CH42='alle Spiele'!CI42,ABS('alle Spiele'!$H42-'alle Spiele'!CH42)=1),Punktsystem!$B$10,0),0)</f>
        <v>0</v>
      </c>
      <c r="CJ42" s="223">
        <f>IF(CH42=Punktsystem!$B$5,IF(AND(Punktsystem!$I$14&lt;&gt;"",'alle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K42" s="226">
        <f>IF(OR('alle Spiele'!CK42="",'alle Spiele'!CL42="",'alle Spiele'!$K42="x"),0,IF(AND('alle Spiele'!$H42='alle Spiele'!CK42,'alle Spiele'!$J42='alle Spiele'!CL42),Punktsystem!$B$5,IF(OR(AND('alle Spiele'!$H42-'alle Spiele'!$J42&lt;0,'alle Spiele'!CK42-'alle Spiele'!CL42&lt;0),AND('alle Spiele'!$H42-'alle Spiele'!$J42&gt;0,'alle Spiele'!CK42-'alle Spiele'!CL42&gt;0),AND('alle Spiele'!$H42-'alle Spiele'!$J42=0,'alle Spiele'!CK42-'alle Spiele'!CL42=0)),Punktsystem!$B$6,0)))</f>
        <v>0</v>
      </c>
      <c r="CL42" s="222">
        <f>IF(CK42=Punktsystem!$B$6,IF(AND(Punktsystem!$D$9&lt;&gt;"",'alle Spiele'!$H42-'alle Spiele'!$J42='alle Spiele'!CK42-'alle Spiele'!CL42,'alle Spiele'!$H42&lt;&gt;'alle Spiele'!$J42),Punktsystem!$B$9,0)+IF(AND(Punktsystem!$D$11&lt;&gt;"",OR('alle Spiele'!$H42='alle Spiele'!CK42,'alle Spiele'!$J42='alle Spiele'!CL42)),Punktsystem!$B$11,0)+IF(AND(Punktsystem!$D$10&lt;&gt;"",'alle Spiele'!$H42='alle Spiele'!$J42,'alle Spiele'!CK42='alle Spiele'!CL42,ABS('alle Spiele'!$H42-'alle Spiele'!CK42)=1),Punktsystem!$B$10,0),0)</f>
        <v>0</v>
      </c>
      <c r="CM42" s="223">
        <f>IF(CK42=Punktsystem!$B$5,IF(AND(Punktsystem!$I$14&lt;&gt;"",'alle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N42" s="226">
        <f>IF(OR('alle Spiele'!CN42="",'alle Spiele'!CO42="",'alle Spiele'!$K42="x"),0,IF(AND('alle Spiele'!$H42='alle Spiele'!CN42,'alle Spiele'!$J42='alle Spiele'!CO42),Punktsystem!$B$5,IF(OR(AND('alle Spiele'!$H42-'alle Spiele'!$J42&lt;0,'alle Spiele'!CN42-'alle Spiele'!CO42&lt;0),AND('alle Spiele'!$H42-'alle Spiele'!$J42&gt;0,'alle Spiele'!CN42-'alle Spiele'!CO42&gt;0),AND('alle Spiele'!$H42-'alle Spiele'!$J42=0,'alle Spiele'!CN42-'alle Spiele'!CO42=0)),Punktsystem!$B$6,0)))</f>
        <v>0</v>
      </c>
      <c r="CO42" s="222">
        <f>IF(CN42=Punktsystem!$B$6,IF(AND(Punktsystem!$D$9&lt;&gt;"",'alle Spiele'!$H42-'alle Spiele'!$J42='alle Spiele'!CN42-'alle Spiele'!CO42,'alle Spiele'!$H42&lt;&gt;'alle Spiele'!$J42),Punktsystem!$B$9,0)+IF(AND(Punktsystem!$D$11&lt;&gt;"",OR('alle Spiele'!$H42='alle Spiele'!CN42,'alle Spiele'!$J42='alle Spiele'!CO42)),Punktsystem!$B$11,0)+IF(AND(Punktsystem!$D$10&lt;&gt;"",'alle Spiele'!$H42='alle Spiele'!$J42,'alle Spiele'!CN42='alle Spiele'!CO42,ABS('alle Spiele'!$H42-'alle Spiele'!CN42)=1),Punktsystem!$B$10,0),0)</f>
        <v>0</v>
      </c>
      <c r="CP42" s="223">
        <f>IF(CN42=Punktsystem!$B$5,IF(AND(Punktsystem!$I$14&lt;&gt;"",'alle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Q42" s="226">
        <f>IF(OR('alle Spiele'!CQ42="",'alle Spiele'!CR42="",'alle Spiele'!$K42="x"),0,IF(AND('alle Spiele'!$H42='alle Spiele'!CQ42,'alle Spiele'!$J42='alle Spiele'!CR42),Punktsystem!$B$5,IF(OR(AND('alle Spiele'!$H42-'alle Spiele'!$J42&lt;0,'alle Spiele'!CQ42-'alle Spiele'!CR42&lt;0),AND('alle Spiele'!$H42-'alle Spiele'!$J42&gt;0,'alle Spiele'!CQ42-'alle Spiele'!CR42&gt;0),AND('alle Spiele'!$H42-'alle Spiele'!$J42=0,'alle Spiele'!CQ42-'alle Spiele'!CR42=0)),Punktsystem!$B$6,0)))</f>
        <v>0</v>
      </c>
      <c r="CR42" s="222">
        <f>IF(CQ42=Punktsystem!$B$6,IF(AND(Punktsystem!$D$9&lt;&gt;"",'alle Spiele'!$H42-'alle Spiele'!$J42='alle Spiele'!CQ42-'alle Spiele'!CR42,'alle Spiele'!$H42&lt;&gt;'alle Spiele'!$J42),Punktsystem!$B$9,0)+IF(AND(Punktsystem!$D$11&lt;&gt;"",OR('alle Spiele'!$H42='alle Spiele'!CQ42,'alle Spiele'!$J42='alle Spiele'!CR42)),Punktsystem!$B$11,0)+IF(AND(Punktsystem!$D$10&lt;&gt;"",'alle Spiele'!$H42='alle Spiele'!$J42,'alle Spiele'!CQ42='alle Spiele'!CR42,ABS('alle Spiele'!$H42-'alle Spiele'!CQ42)=1),Punktsystem!$B$10,0),0)</f>
        <v>0</v>
      </c>
      <c r="CS42" s="223">
        <f>IF(CQ42=Punktsystem!$B$5,IF(AND(Punktsystem!$I$14&lt;&gt;"",'alle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T42" s="226">
        <f>IF(OR('alle Spiele'!CT42="",'alle Spiele'!CU42="",'alle Spiele'!$K42="x"),0,IF(AND('alle Spiele'!$H42='alle Spiele'!CT42,'alle Spiele'!$J42='alle Spiele'!CU42),Punktsystem!$B$5,IF(OR(AND('alle Spiele'!$H42-'alle Spiele'!$J42&lt;0,'alle Spiele'!CT42-'alle Spiele'!CU42&lt;0),AND('alle Spiele'!$H42-'alle Spiele'!$J42&gt;0,'alle Spiele'!CT42-'alle Spiele'!CU42&gt;0),AND('alle Spiele'!$H42-'alle Spiele'!$J42=0,'alle Spiele'!CT42-'alle Spiele'!CU42=0)),Punktsystem!$B$6,0)))</f>
        <v>0</v>
      </c>
      <c r="CU42" s="222">
        <f>IF(CT42=Punktsystem!$B$6,IF(AND(Punktsystem!$D$9&lt;&gt;"",'alle Spiele'!$H42-'alle Spiele'!$J42='alle Spiele'!CT42-'alle Spiele'!CU42,'alle Spiele'!$H42&lt;&gt;'alle Spiele'!$J42),Punktsystem!$B$9,0)+IF(AND(Punktsystem!$D$11&lt;&gt;"",OR('alle Spiele'!$H42='alle Spiele'!CT42,'alle Spiele'!$J42='alle Spiele'!CU42)),Punktsystem!$B$11,0)+IF(AND(Punktsystem!$D$10&lt;&gt;"",'alle Spiele'!$H42='alle Spiele'!$J42,'alle Spiele'!CT42='alle Spiele'!CU42,ABS('alle Spiele'!$H42-'alle Spiele'!CT42)=1),Punktsystem!$B$10,0),0)</f>
        <v>0</v>
      </c>
      <c r="CV42" s="223">
        <f>IF(CT42=Punktsystem!$B$5,IF(AND(Punktsystem!$I$14&lt;&gt;"",'alle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W42" s="226">
        <f>IF(OR('alle Spiele'!CW42="",'alle Spiele'!CX42="",'alle Spiele'!$K42="x"),0,IF(AND('alle Spiele'!$H42='alle Spiele'!CW42,'alle Spiele'!$J42='alle Spiele'!CX42),Punktsystem!$B$5,IF(OR(AND('alle Spiele'!$H42-'alle Spiele'!$J42&lt;0,'alle Spiele'!CW42-'alle Spiele'!CX42&lt;0),AND('alle Spiele'!$H42-'alle Spiele'!$J42&gt;0,'alle Spiele'!CW42-'alle Spiele'!CX42&gt;0),AND('alle Spiele'!$H42-'alle Spiele'!$J42=0,'alle Spiele'!CW42-'alle Spiele'!CX42=0)),Punktsystem!$B$6,0)))</f>
        <v>0</v>
      </c>
      <c r="CX42" s="222">
        <f>IF(CW42=Punktsystem!$B$6,IF(AND(Punktsystem!$D$9&lt;&gt;"",'alle Spiele'!$H42-'alle Spiele'!$J42='alle Spiele'!CW42-'alle Spiele'!CX42,'alle Spiele'!$H42&lt;&gt;'alle Spiele'!$J42),Punktsystem!$B$9,0)+IF(AND(Punktsystem!$D$11&lt;&gt;"",OR('alle Spiele'!$H42='alle Spiele'!CW42,'alle Spiele'!$J42='alle Spiele'!CX42)),Punktsystem!$B$11,0)+IF(AND(Punktsystem!$D$10&lt;&gt;"",'alle Spiele'!$H42='alle Spiele'!$J42,'alle Spiele'!CW42='alle Spiele'!CX42,ABS('alle Spiele'!$H42-'alle Spiele'!CW42)=1),Punktsystem!$B$10,0),0)</f>
        <v>0</v>
      </c>
      <c r="CY42" s="223">
        <f>IF(CW42=Punktsystem!$B$5,IF(AND(Punktsystem!$I$14&lt;&gt;"",'alle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Z42" s="226">
        <f>IF(OR('alle Spiele'!CZ42="",'alle Spiele'!DA42="",'alle Spiele'!$K42="x"),0,IF(AND('alle Spiele'!$H42='alle Spiele'!CZ42,'alle Spiele'!$J42='alle Spiele'!DA42),Punktsystem!$B$5,IF(OR(AND('alle Spiele'!$H42-'alle Spiele'!$J42&lt;0,'alle Spiele'!CZ42-'alle Spiele'!DA42&lt;0),AND('alle Spiele'!$H42-'alle Spiele'!$J42&gt;0,'alle Spiele'!CZ42-'alle Spiele'!DA42&gt;0),AND('alle Spiele'!$H42-'alle Spiele'!$J42=0,'alle Spiele'!CZ42-'alle Spiele'!DA42=0)),Punktsystem!$B$6,0)))</f>
        <v>0</v>
      </c>
      <c r="DA42" s="222">
        <f>IF(CZ42=Punktsystem!$B$6,IF(AND(Punktsystem!$D$9&lt;&gt;"",'alle Spiele'!$H42-'alle Spiele'!$J42='alle Spiele'!CZ42-'alle Spiele'!DA42,'alle Spiele'!$H42&lt;&gt;'alle Spiele'!$J42),Punktsystem!$B$9,0)+IF(AND(Punktsystem!$D$11&lt;&gt;"",OR('alle Spiele'!$H42='alle Spiele'!CZ42,'alle Spiele'!$J42='alle Spiele'!DA42)),Punktsystem!$B$11,0)+IF(AND(Punktsystem!$D$10&lt;&gt;"",'alle Spiele'!$H42='alle Spiele'!$J42,'alle Spiele'!CZ42='alle Spiele'!DA42,ABS('alle Spiele'!$H42-'alle Spiele'!CZ42)=1),Punktsystem!$B$10,0),0)</f>
        <v>0</v>
      </c>
      <c r="DB42" s="223">
        <f>IF(CZ42=Punktsystem!$B$5,IF(AND(Punktsystem!$I$14&lt;&gt;"",'alle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C42" s="226">
        <f>IF(OR('alle Spiele'!DC42="",'alle Spiele'!DD42="",'alle Spiele'!$K42="x"),0,IF(AND('alle Spiele'!$H42='alle Spiele'!DC42,'alle Spiele'!$J42='alle Spiele'!DD42),Punktsystem!$B$5,IF(OR(AND('alle Spiele'!$H42-'alle Spiele'!$J42&lt;0,'alle Spiele'!DC42-'alle Spiele'!DD42&lt;0),AND('alle Spiele'!$H42-'alle Spiele'!$J42&gt;0,'alle Spiele'!DC42-'alle Spiele'!DD42&gt;0),AND('alle Spiele'!$H42-'alle Spiele'!$J42=0,'alle Spiele'!DC42-'alle Spiele'!DD42=0)),Punktsystem!$B$6,0)))</f>
        <v>0</v>
      </c>
      <c r="DD42" s="222">
        <f>IF(DC42=Punktsystem!$B$6,IF(AND(Punktsystem!$D$9&lt;&gt;"",'alle Spiele'!$H42-'alle Spiele'!$J42='alle Spiele'!DC42-'alle Spiele'!DD42,'alle Spiele'!$H42&lt;&gt;'alle Spiele'!$J42),Punktsystem!$B$9,0)+IF(AND(Punktsystem!$D$11&lt;&gt;"",OR('alle Spiele'!$H42='alle Spiele'!DC42,'alle Spiele'!$J42='alle Spiele'!DD42)),Punktsystem!$B$11,0)+IF(AND(Punktsystem!$D$10&lt;&gt;"",'alle Spiele'!$H42='alle Spiele'!$J42,'alle Spiele'!DC42='alle Spiele'!DD42,ABS('alle Spiele'!$H42-'alle Spiele'!DC42)=1),Punktsystem!$B$10,0),0)</f>
        <v>0</v>
      </c>
      <c r="DE42" s="223">
        <f>IF(DC42=Punktsystem!$B$5,IF(AND(Punktsystem!$I$14&lt;&gt;"",'alle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F42" s="226">
        <f>IF(OR('alle Spiele'!DF42="",'alle Spiele'!DG42="",'alle Spiele'!$K42="x"),0,IF(AND('alle Spiele'!$H42='alle Spiele'!DF42,'alle Spiele'!$J42='alle Spiele'!DG42),Punktsystem!$B$5,IF(OR(AND('alle Spiele'!$H42-'alle Spiele'!$J42&lt;0,'alle Spiele'!DF42-'alle Spiele'!DG42&lt;0),AND('alle Spiele'!$H42-'alle Spiele'!$J42&gt;0,'alle Spiele'!DF42-'alle Spiele'!DG42&gt;0),AND('alle Spiele'!$H42-'alle Spiele'!$J42=0,'alle Spiele'!DF42-'alle Spiele'!DG42=0)),Punktsystem!$B$6,0)))</f>
        <v>0</v>
      </c>
      <c r="DG42" s="222">
        <f>IF(DF42=Punktsystem!$B$6,IF(AND(Punktsystem!$D$9&lt;&gt;"",'alle Spiele'!$H42-'alle Spiele'!$J42='alle Spiele'!DF42-'alle Spiele'!DG42,'alle Spiele'!$H42&lt;&gt;'alle Spiele'!$J42),Punktsystem!$B$9,0)+IF(AND(Punktsystem!$D$11&lt;&gt;"",OR('alle Spiele'!$H42='alle Spiele'!DF42,'alle Spiele'!$J42='alle Spiele'!DG42)),Punktsystem!$B$11,0)+IF(AND(Punktsystem!$D$10&lt;&gt;"",'alle Spiele'!$H42='alle Spiele'!$J42,'alle Spiele'!DF42='alle Spiele'!DG42,ABS('alle Spiele'!$H42-'alle Spiele'!DF42)=1),Punktsystem!$B$10,0),0)</f>
        <v>0</v>
      </c>
      <c r="DH42" s="223">
        <f>IF(DF42=Punktsystem!$B$5,IF(AND(Punktsystem!$I$14&lt;&gt;"",'alle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I42" s="226">
        <f>IF(OR('alle Spiele'!DI42="",'alle Spiele'!DJ42="",'alle Spiele'!$K42="x"),0,IF(AND('alle Spiele'!$H42='alle Spiele'!DI42,'alle Spiele'!$J42='alle Spiele'!DJ42),Punktsystem!$B$5,IF(OR(AND('alle Spiele'!$H42-'alle Spiele'!$J42&lt;0,'alle Spiele'!DI42-'alle Spiele'!DJ42&lt;0),AND('alle Spiele'!$H42-'alle Spiele'!$J42&gt;0,'alle Spiele'!DI42-'alle Spiele'!DJ42&gt;0),AND('alle Spiele'!$H42-'alle Spiele'!$J42=0,'alle Spiele'!DI42-'alle Spiele'!DJ42=0)),Punktsystem!$B$6,0)))</f>
        <v>0</v>
      </c>
      <c r="DJ42" s="222">
        <f>IF(DI42=Punktsystem!$B$6,IF(AND(Punktsystem!$D$9&lt;&gt;"",'alle Spiele'!$H42-'alle Spiele'!$J42='alle Spiele'!DI42-'alle Spiele'!DJ42,'alle Spiele'!$H42&lt;&gt;'alle Spiele'!$J42),Punktsystem!$B$9,0)+IF(AND(Punktsystem!$D$11&lt;&gt;"",OR('alle Spiele'!$H42='alle Spiele'!DI42,'alle Spiele'!$J42='alle Spiele'!DJ42)),Punktsystem!$B$11,0)+IF(AND(Punktsystem!$D$10&lt;&gt;"",'alle Spiele'!$H42='alle Spiele'!$J42,'alle Spiele'!DI42='alle Spiele'!DJ42,ABS('alle Spiele'!$H42-'alle Spiele'!DI42)=1),Punktsystem!$B$10,0),0)</f>
        <v>0</v>
      </c>
      <c r="DK42" s="223">
        <f>IF(DI42=Punktsystem!$B$5,IF(AND(Punktsystem!$I$14&lt;&gt;"",'alle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L42" s="226">
        <f>IF(OR('alle Spiele'!DL42="",'alle Spiele'!DM42="",'alle Spiele'!$K42="x"),0,IF(AND('alle Spiele'!$H42='alle Spiele'!DL42,'alle Spiele'!$J42='alle Spiele'!DM42),Punktsystem!$B$5,IF(OR(AND('alle Spiele'!$H42-'alle Spiele'!$J42&lt;0,'alle Spiele'!DL42-'alle Spiele'!DM42&lt;0),AND('alle Spiele'!$H42-'alle Spiele'!$J42&gt;0,'alle Spiele'!DL42-'alle Spiele'!DM42&gt;0),AND('alle Spiele'!$H42-'alle Spiele'!$J42=0,'alle Spiele'!DL42-'alle Spiele'!DM42=0)),Punktsystem!$B$6,0)))</f>
        <v>0</v>
      </c>
      <c r="DM42" s="222">
        <f>IF(DL42=Punktsystem!$B$6,IF(AND(Punktsystem!$D$9&lt;&gt;"",'alle Spiele'!$H42-'alle Spiele'!$J42='alle Spiele'!DL42-'alle Spiele'!DM42,'alle Spiele'!$H42&lt;&gt;'alle Spiele'!$J42),Punktsystem!$B$9,0)+IF(AND(Punktsystem!$D$11&lt;&gt;"",OR('alle Spiele'!$H42='alle Spiele'!DL42,'alle Spiele'!$J42='alle Spiele'!DM42)),Punktsystem!$B$11,0)+IF(AND(Punktsystem!$D$10&lt;&gt;"",'alle Spiele'!$H42='alle Spiele'!$J42,'alle Spiele'!DL42='alle Spiele'!DM42,ABS('alle Spiele'!$H42-'alle Spiele'!DL42)=1),Punktsystem!$B$10,0),0)</f>
        <v>0</v>
      </c>
      <c r="DN42" s="223">
        <f>IF(DL42=Punktsystem!$B$5,IF(AND(Punktsystem!$I$14&lt;&gt;"",'alle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O42" s="226">
        <f>IF(OR('alle Spiele'!DO42="",'alle Spiele'!DP42="",'alle Spiele'!$K42="x"),0,IF(AND('alle Spiele'!$H42='alle Spiele'!DO42,'alle Spiele'!$J42='alle Spiele'!DP42),Punktsystem!$B$5,IF(OR(AND('alle Spiele'!$H42-'alle Spiele'!$J42&lt;0,'alle Spiele'!DO42-'alle Spiele'!DP42&lt;0),AND('alle Spiele'!$H42-'alle Spiele'!$J42&gt;0,'alle Spiele'!DO42-'alle Spiele'!DP42&gt;0),AND('alle Spiele'!$H42-'alle Spiele'!$J42=0,'alle Spiele'!DO42-'alle Spiele'!DP42=0)),Punktsystem!$B$6,0)))</f>
        <v>0</v>
      </c>
      <c r="DP42" s="222">
        <f>IF(DO42=Punktsystem!$B$6,IF(AND(Punktsystem!$D$9&lt;&gt;"",'alle Spiele'!$H42-'alle Spiele'!$J42='alle Spiele'!DO42-'alle Spiele'!DP42,'alle Spiele'!$H42&lt;&gt;'alle Spiele'!$J42),Punktsystem!$B$9,0)+IF(AND(Punktsystem!$D$11&lt;&gt;"",OR('alle Spiele'!$H42='alle Spiele'!DO42,'alle Spiele'!$J42='alle Spiele'!DP42)),Punktsystem!$B$11,0)+IF(AND(Punktsystem!$D$10&lt;&gt;"",'alle Spiele'!$H42='alle Spiele'!$J42,'alle Spiele'!DO42='alle Spiele'!DP42,ABS('alle Spiele'!$H42-'alle Spiele'!DO42)=1),Punktsystem!$B$10,0),0)</f>
        <v>0</v>
      </c>
      <c r="DQ42" s="223">
        <f>IF(DO42=Punktsystem!$B$5,IF(AND(Punktsystem!$I$14&lt;&gt;"",'alle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R42" s="226">
        <f>IF(OR('alle Spiele'!DR42="",'alle Spiele'!DS42="",'alle Spiele'!$K42="x"),0,IF(AND('alle Spiele'!$H42='alle Spiele'!DR42,'alle Spiele'!$J42='alle Spiele'!DS42),Punktsystem!$B$5,IF(OR(AND('alle Spiele'!$H42-'alle Spiele'!$J42&lt;0,'alle Spiele'!DR42-'alle Spiele'!DS42&lt;0),AND('alle Spiele'!$H42-'alle Spiele'!$J42&gt;0,'alle Spiele'!DR42-'alle Spiele'!DS42&gt;0),AND('alle Spiele'!$H42-'alle Spiele'!$J42=0,'alle Spiele'!DR42-'alle Spiele'!DS42=0)),Punktsystem!$B$6,0)))</f>
        <v>0</v>
      </c>
      <c r="DS42" s="222">
        <f>IF(DR42=Punktsystem!$B$6,IF(AND(Punktsystem!$D$9&lt;&gt;"",'alle Spiele'!$H42-'alle Spiele'!$J42='alle Spiele'!DR42-'alle Spiele'!DS42,'alle Spiele'!$H42&lt;&gt;'alle Spiele'!$J42),Punktsystem!$B$9,0)+IF(AND(Punktsystem!$D$11&lt;&gt;"",OR('alle Spiele'!$H42='alle Spiele'!DR42,'alle Spiele'!$J42='alle Spiele'!DS42)),Punktsystem!$B$11,0)+IF(AND(Punktsystem!$D$10&lt;&gt;"",'alle Spiele'!$H42='alle Spiele'!$J42,'alle Spiele'!DR42='alle Spiele'!DS42,ABS('alle Spiele'!$H42-'alle Spiele'!DR42)=1),Punktsystem!$B$10,0),0)</f>
        <v>0</v>
      </c>
      <c r="DT42" s="223">
        <f>IF(DR42=Punktsystem!$B$5,IF(AND(Punktsystem!$I$14&lt;&gt;"",'alle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U42" s="226">
        <f>IF(OR('alle Spiele'!DU42="",'alle Spiele'!DV42="",'alle Spiele'!$K42="x"),0,IF(AND('alle Spiele'!$H42='alle Spiele'!DU42,'alle Spiele'!$J42='alle Spiele'!DV42),Punktsystem!$B$5,IF(OR(AND('alle Spiele'!$H42-'alle Spiele'!$J42&lt;0,'alle Spiele'!DU42-'alle Spiele'!DV42&lt;0),AND('alle Spiele'!$H42-'alle Spiele'!$J42&gt;0,'alle Spiele'!DU42-'alle Spiele'!DV42&gt;0),AND('alle Spiele'!$H42-'alle Spiele'!$J42=0,'alle Spiele'!DU42-'alle Spiele'!DV42=0)),Punktsystem!$B$6,0)))</f>
        <v>0</v>
      </c>
      <c r="DV42" s="222">
        <f>IF(DU42=Punktsystem!$B$6,IF(AND(Punktsystem!$D$9&lt;&gt;"",'alle Spiele'!$H42-'alle Spiele'!$J42='alle Spiele'!DU42-'alle Spiele'!DV42,'alle Spiele'!$H42&lt;&gt;'alle Spiele'!$J42),Punktsystem!$B$9,0)+IF(AND(Punktsystem!$D$11&lt;&gt;"",OR('alle Spiele'!$H42='alle Spiele'!DU42,'alle Spiele'!$J42='alle Spiele'!DV42)),Punktsystem!$B$11,0)+IF(AND(Punktsystem!$D$10&lt;&gt;"",'alle Spiele'!$H42='alle Spiele'!$J42,'alle Spiele'!DU42='alle Spiele'!DV42,ABS('alle Spiele'!$H42-'alle Spiele'!DU42)=1),Punktsystem!$B$10,0),0)</f>
        <v>0</v>
      </c>
      <c r="DW42" s="223">
        <f>IF(DU42=Punktsystem!$B$5,IF(AND(Punktsystem!$I$14&lt;&gt;"",'alle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X42" s="226">
        <f>IF(OR('alle Spiele'!DX42="",'alle Spiele'!DY42="",'alle Spiele'!$K42="x"),0,IF(AND('alle Spiele'!$H42='alle Spiele'!DX42,'alle Spiele'!$J42='alle Spiele'!DY42),Punktsystem!$B$5,IF(OR(AND('alle Spiele'!$H42-'alle Spiele'!$J42&lt;0,'alle Spiele'!DX42-'alle Spiele'!DY42&lt;0),AND('alle Spiele'!$H42-'alle Spiele'!$J42&gt;0,'alle Spiele'!DX42-'alle Spiele'!DY42&gt;0),AND('alle Spiele'!$H42-'alle Spiele'!$J42=0,'alle Spiele'!DX42-'alle Spiele'!DY42=0)),Punktsystem!$B$6,0)))</f>
        <v>0</v>
      </c>
      <c r="DY42" s="222">
        <f>IF(DX42=Punktsystem!$B$6,IF(AND(Punktsystem!$D$9&lt;&gt;"",'alle Spiele'!$H42-'alle Spiele'!$J42='alle Spiele'!DX42-'alle Spiele'!DY42,'alle Spiele'!$H42&lt;&gt;'alle Spiele'!$J42),Punktsystem!$B$9,0)+IF(AND(Punktsystem!$D$11&lt;&gt;"",OR('alle Spiele'!$H42='alle Spiele'!DX42,'alle Spiele'!$J42='alle Spiele'!DY42)),Punktsystem!$B$11,0)+IF(AND(Punktsystem!$D$10&lt;&gt;"",'alle Spiele'!$H42='alle Spiele'!$J42,'alle Spiele'!DX42='alle Spiele'!DY42,ABS('alle Spiele'!$H42-'alle Spiele'!DX42)=1),Punktsystem!$B$10,0),0)</f>
        <v>0</v>
      </c>
      <c r="DZ42" s="223">
        <f>IF(DX42=Punktsystem!$B$5,IF(AND(Punktsystem!$I$14&lt;&gt;"",'alle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A42" s="226">
        <f>IF(OR('alle Spiele'!EA42="",'alle Spiele'!EB42="",'alle Spiele'!$K42="x"),0,IF(AND('alle Spiele'!$H42='alle Spiele'!EA42,'alle Spiele'!$J42='alle Spiele'!EB42),Punktsystem!$B$5,IF(OR(AND('alle Spiele'!$H42-'alle Spiele'!$J42&lt;0,'alle Spiele'!EA42-'alle Spiele'!EB42&lt;0),AND('alle Spiele'!$H42-'alle Spiele'!$J42&gt;0,'alle Spiele'!EA42-'alle Spiele'!EB42&gt;0),AND('alle Spiele'!$H42-'alle Spiele'!$J42=0,'alle Spiele'!EA42-'alle Spiele'!EB42=0)),Punktsystem!$B$6,0)))</f>
        <v>0</v>
      </c>
      <c r="EB42" s="222">
        <f>IF(EA42=Punktsystem!$B$6,IF(AND(Punktsystem!$D$9&lt;&gt;"",'alle Spiele'!$H42-'alle Spiele'!$J42='alle Spiele'!EA42-'alle Spiele'!EB42,'alle Spiele'!$H42&lt;&gt;'alle Spiele'!$J42),Punktsystem!$B$9,0)+IF(AND(Punktsystem!$D$11&lt;&gt;"",OR('alle Spiele'!$H42='alle Spiele'!EA42,'alle Spiele'!$J42='alle Spiele'!EB42)),Punktsystem!$B$11,0)+IF(AND(Punktsystem!$D$10&lt;&gt;"",'alle Spiele'!$H42='alle Spiele'!$J42,'alle Spiele'!EA42='alle Spiele'!EB42,ABS('alle Spiele'!$H42-'alle Spiele'!EA42)=1),Punktsystem!$B$10,0),0)</f>
        <v>0</v>
      </c>
      <c r="EC42" s="223">
        <f>IF(EA42=Punktsystem!$B$5,IF(AND(Punktsystem!$I$14&lt;&gt;"",'alle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D42" s="226">
        <f>IF(OR('alle Spiele'!ED42="",'alle Spiele'!EE42="",'alle Spiele'!$K42="x"),0,IF(AND('alle Spiele'!$H42='alle Spiele'!ED42,'alle Spiele'!$J42='alle Spiele'!EE42),Punktsystem!$B$5,IF(OR(AND('alle Spiele'!$H42-'alle Spiele'!$J42&lt;0,'alle Spiele'!ED42-'alle Spiele'!EE42&lt;0),AND('alle Spiele'!$H42-'alle Spiele'!$J42&gt;0,'alle Spiele'!ED42-'alle Spiele'!EE42&gt;0),AND('alle Spiele'!$H42-'alle Spiele'!$J42=0,'alle Spiele'!ED42-'alle Spiele'!EE42=0)),Punktsystem!$B$6,0)))</f>
        <v>0</v>
      </c>
      <c r="EE42" s="222">
        <f>IF(ED42=Punktsystem!$B$6,IF(AND(Punktsystem!$D$9&lt;&gt;"",'alle Spiele'!$H42-'alle Spiele'!$J42='alle Spiele'!ED42-'alle Spiele'!EE42,'alle Spiele'!$H42&lt;&gt;'alle Spiele'!$J42),Punktsystem!$B$9,0)+IF(AND(Punktsystem!$D$11&lt;&gt;"",OR('alle Spiele'!$H42='alle Spiele'!ED42,'alle Spiele'!$J42='alle Spiele'!EE42)),Punktsystem!$B$11,0)+IF(AND(Punktsystem!$D$10&lt;&gt;"",'alle Spiele'!$H42='alle Spiele'!$J42,'alle Spiele'!ED42='alle Spiele'!EE42,ABS('alle Spiele'!$H42-'alle Spiele'!ED42)=1),Punktsystem!$B$10,0),0)</f>
        <v>0</v>
      </c>
      <c r="EF42" s="223">
        <f>IF(ED42=Punktsystem!$B$5,IF(AND(Punktsystem!$I$14&lt;&gt;"",'alle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G42" s="226">
        <f>IF(OR('alle Spiele'!EG42="",'alle Spiele'!EH42="",'alle Spiele'!$K42="x"),0,IF(AND('alle Spiele'!$H42='alle Spiele'!EG42,'alle Spiele'!$J42='alle Spiele'!EH42),Punktsystem!$B$5,IF(OR(AND('alle Spiele'!$H42-'alle Spiele'!$J42&lt;0,'alle Spiele'!EG42-'alle Spiele'!EH42&lt;0),AND('alle Spiele'!$H42-'alle Spiele'!$J42&gt;0,'alle Spiele'!EG42-'alle Spiele'!EH42&gt;0),AND('alle Spiele'!$H42-'alle Spiele'!$J42=0,'alle Spiele'!EG42-'alle Spiele'!EH42=0)),Punktsystem!$B$6,0)))</f>
        <v>0</v>
      </c>
      <c r="EH42" s="222">
        <f>IF(EG42=Punktsystem!$B$6,IF(AND(Punktsystem!$D$9&lt;&gt;"",'alle Spiele'!$H42-'alle Spiele'!$J42='alle Spiele'!EG42-'alle Spiele'!EH42,'alle Spiele'!$H42&lt;&gt;'alle Spiele'!$J42),Punktsystem!$B$9,0)+IF(AND(Punktsystem!$D$11&lt;&gt;"",OR('alle Spiele'!$H42='alle Spiele'!EG42,'alle Spiele'!$J42='alle Spiele'!EH42)),Punktsystem!$B$11,0)+IF(AND(Punktsystem!$D$10&lt;&gt;"",'alle Spiele'!$H42='alle Spiele'!$J42,'alle Spiele'!EG42='alle Spiele'!EH42,ABS('alle Spiele'!$H42-'alle Spiele'!EG42)=1),Punktsystem!$B$10,0),0)</f>
        <v>0</v>
      </c>
      <c r="EI42" s="223">
        <f>IF(EG42=Punktsystem!$B$5,IF(AND(Punktsystem!$I$14&lt;&gt;"",'alle Spiele'!$H42+'alle Spiele'!$J42&gt;Punktsystem!$D$14),('alle Spiele'!$H42+'alle Spiele'!$J42-Punktsystem!$D$14)*Punktsystem!$F$14,0)+IF(AND(Punktsystem!$I$15&lt;&gt;"",ABS('alle Spiele'!$H42-'alle Spiele'!$J42)&gt;Punktsystem!$D$15),(ABS('alle Spiele'!$H42-'alle Spiele'!$J42)-Punktsystem!$D$15)*Punktsystem!$F$15,0),0)</f>
        <v>0</v>
      </c>
    </row>
    <row r="43" spans="1:139">
      <c r="A43"/>
      <c r="B43"/>
      <c r="C43"/>
      <c r="D43"/>
      <c r="E43"/>
      <c r="F43"/>
      <c r="G43"/>
      <c r="H43"/>
      <c r="J43"/>
      <c r="K43"/>
      <c r="L43"/>
      <c r="M43"/>
      <c r="N43"/>
      <c r="O43"/>
      <c r="P43"/>
      <c r="Q43"/>
      <c r="T43" s="226">
        <f>IF(OR('alle Spiele'!T43="",'alle Spiele'!U43="",'alle Spiele'!$K43="x"),0,IF(AND('alle Spiele'!$H43='alle Spiele'!T43,'alle Spiele'!$J43='alle Spiele'!U43),Punktsystem!$B$5,IF(OR(AND('alle Spiele'!$H43-'alle Spiele'!$J43&lt;0,'alle Spiele'!T43-'alle Spiele'!U43&lt;0),AND('alle Spiele'!$H43-'alle Spiele'!$J43&gt;0,'alle Spiele'!T43-'alle Spiele'!U43&gt;0),AND('alle Spiele'!$H43-'alle Spiele'!$J43=0,'alle Spiele'!T43-'alle Spiele'!U43=0)),Punktsystem!$B$6,0)))</f>
        <v>0</v>
      </c>
      <c r="U43" s="222">
        <f>IF(T43=Punktsystem!$B$6,IF(AND(Punktsystem!$D$9&lt;&gt;"",'alle Spiele'!$H43-'alle Spiele'!$J43='alle Spiele'!T43-'alle Spiele'!U43,'alle Spiele'!$H43&lt;&gt;'alle Spiele'!$J43),Punktsystem!$B$9,0)+IF(AND(Punktsystem!$D$11&lt;&gt;"",OR('alle Spiele'!$H43='alle Spiele'!T43,'alle Spiele'!$J43='alle Spiele'!U43)),Punktsystem!$B$11,0)+IF(AND(Punktsystem!$D$10&lt;&gt;"",'alle Spiele'!$H43='alle Spiele'!$J43,'alle Spiele'!T43='alle Spiele'!U43,ABS('alle Spiele'!$H43-'alle Spiele'!T43)=1),Punktsystem!$B$10,0),0)</f>
        <v>0</v>
      </c>
      <c r="V43" s="223">
        <f>IF(T43=Punktsystem!$B$5,IF(AND(Punktsystem!$I$14&lt;&gt;"",'alle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W43" s="226">
        <f>IF(OR('alle Spiele'!W43="",'alle Spiele'!X43="",'alle Spiele'!$K43="x"),0,IF(AND('alle Spiele'!$H43='alle Spiele'!W43,'alle Spiele'!$J43='alle Spiele'!X43),Punktsystem!$B$5,IF(OR(AND('alle Spiele'!$H43-'alle Spiele'!$J43&lt;0,'alle Spiele'!W43-'alle Spiele'!X43&lt;0),AND('alle Spiele'!$H43-'alle Spiele'!$J43&gt;0,'alle Spiele'!W43-'alle Spiele'!X43&gt;0),AND('alle Spiele'!$H43-'alle Spiele'!$J43=0,'alle Spiele'!W43-'alle Spiele'!X43=0)),Punktsystem!$B$6,0)))</f>
        <v>0</v>
      </c>
      <c r="X43" s="222">
        <f>IF(W43=Punktsystem!$B$6,IF(AND(Punktsystem!$D$9&lt;&gt;"",'alle Spiele'!$H43-'alle Spiele'!$J43='alle Spiele'!W43-'alle Spiele'!X43,'alle Spiele'!$H43&lt;&gt;'alle Spiele'!$J43),Punktsystem!$B$9,0)+IF(AND(Punktsystem!$D$11&lt;&gt;"",OR('alle Spiele'!$H43='alle Spiele'!W43,'alle Spiele'!$J43='alle Spiele'!X43)),Punktsystem!$B$11,0)+IF(AND(Punktsystem!$D$10&lt;&gt;"",'alle Spiele'!$H43='alle Spiele'!$J43,'alle Spiele'!W43='alle Spiele'!X43,ABS('alle Spiele'!$H43-'alle Spiele'!W43)=1),Punktsystem!$B$10,0),0)</f>
        <v>0</v>
      </c>
      <c r="Y43" s="223">
        <f>IF(W43=Punktsystem!$B$5,IF(AND(Punktsystem!$I$14&lt;&gt;"",'alle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Z43" s="226">
        <f>IF(OR('alle Spiele'!Z43="",'alle Spiele'!AA43="",'alle Spiele'!$K43="x"),0,IF(AND('alle Spiele'!$H43='alle Spiele'!Z43,'alle Spiele'!$J43='alle Spiele'!AA43),Punktsystem!$B$5,IF(OR(AND('alle Spiele'!$H43-'alle Spiele'!$J43&lt;0,'alle Spiele'!Z43-'alle Spiele'!AA43&lt;0),AND('alle Spiele'!$H43-'alle Spiele'!$J43&gt;0,'alle Spiele'!Z43-'alle Spiele'!AA43&gt;0),AND('alle Spiele'!$H43-'alle Spiele'!$J43=0,'alle Spiele'!Z43-'alle Spiele'!AA43=0)),Punktsystem!$B$6,0)))</f>
        <v>0</v>
      </c>
      <c r="AA43" s="222">
        <f>IF(Z43=Punktsystem!$B$6,IF(AND(Punktsystem!$D$9&lt;&gt;"",'alle Spiele'!$H43-'alle Spiele'!$J43='alle Spiele'!Z43-'alle Spiele'!AA43,'alle Spiele'!$H43&lt;&gt;'alle Spiele'!$J43),Punktsystem!$B$9,0)+IF(AND(Punktsystem!$D$11&lt;&gt;"",OR('alle Spiele'!$H43='alle Spiele'!Z43,'alle Spiele'!$J43='alle Spiele'!AA43)),Punktsystem!$B$11,0)+IF(AND(Punktsystem!$D$10&lt;&gt;"",'alle Spiele'!$H43='alle Spiele'!$J43,'alle Spiele'!Z43='alle Spiele'!AA43,ABS('alle Spiele'!$H43-'alle Spiele'!Z43)=1),Punktsystem!$B$10,0),0)</f>
        <v>0</v>
      </c>
      <c r="AB43" s="223">
        <f>IF(Z43=Punktsystem!$B$5,IF(AND(Punktsystem!$I$14&lt;&gt;"",'alle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C43" s="226">
        <f>IF(OR('alle Spiele'!AC43="",'alle Spiele'!AD43="",'alle Spiele'!$K43="x"),0,IF(AND('alle Spiele'!$H43='alle Spiele'!AC43,'alle Spiele'!$J43='alle Spiele'!AD43),Punktsystem!$B$5,IF(OR(AND('alle Spiele'!$H43-'alle Spiele'!$J43&lt;0,'alle Spiele'!AC43-'alle Spiele'!AD43&lt;0),AND('alle Spiele'!$H43-'alle Spiele'!$J43&gt;0,'alle Spiele'!AC43-'alle Spiele'!AD43&gt;0),AND('alle Spiele'!$H43-'alle Spiele'!$J43=0,'alle Spiele'!AC43-'alle Spiele'!AD43=0)),Punktsystem!$B$6,0)))</f>
        <v>0</v>
      </c>
      <c r="AD43" s="222">
        <f>IF(AC43=Punktsystem!$B$6,IF(AND(Punktsystem!$D$9&lt;&gt;"",'alle Spiele'!$H43-'alle Spiele'!$J43='alle Spiele'!AC43-'alle Spiele'!AD43,'alle Spiele'!$H43&lt;&gt;'alle Spiele'!$J43),Punktsystem!$B$9,0)+IF(AND(Punktsystem!$D$11&lt;&gt;"",OR('alle Spiele'!$H43='alle Spiele'!AC43,'alle Spiele'!$J43='alle Spiele'!AD43)),Punktsystem!$B$11,0)+IF(AND(Punktsystem!$D$10&lt;&gt;"",'alle Spiele'!$H43='alle Spiele'!$J43,'alle Spiele'!AC43='alle Spiele'!AD43,ABS('alle Spiele'!$H43-'alle Spiele'!AC43)=1),Punktsystem!$B$10,0),0)</f>
        <v>0</v>
      </c>
      <c r="AE43" s="223">
        <f>IF(AC43=Punktsystem!$B$5,IF(AND(Punktsystem!$I$14&lt;&gt;"",'alle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F43" s="226">
        <f>IF(OR('alle Spiele'!AF43="",'alle Spiele'!AG43="",'alle Spiele'!$K43="x"),0,IF(AND('alle Spiele'!$H43='alle Spiele'!AF43,'alle Spiele'!$J43='alle Spiele'!AG43),Punktsystem!$B$5,IF(OR(AND('alle Spiele'!$H43-'alle Spiele'!$J43&lt;0,'alle Spiele'!AF43-'alle Spiele'!AG43&lt;0),AND('alle Spiele'!$H43-'alle Spiele'!$J43&gt;0,'alle Spiele'!AF43-'alle Spiele'!AG43&gt;0),AND('alle Spiele'!$H43-'alle Spiele'!$J43=0,'alle Spiele'!AF43-'alle Spiele'!AG43=0)),Punktsystem!$B$6,0)))</f>
        <v>0</v>
      </c>
      <c r="AG43" s="222">
        <f>IF(AF43=Punktsystem!$B$6,IF(AND(Punktsystem!$D$9&lt;&gt;"",'alle Spiele'!$H43-'alle Spiele'!$J43='alle Spiele'!AF43-'alle Spiele'!AG43,'alle Spiele'!$H43&lt;&gt;'alle Spiele'!$J43),Punktsystem!$B$9,0)+IF(AND(Punktsystem!$D$11&lt;&gt;"",OR('alle Spiele'!$H43='alle Spiele'!AF43,'alle Spiele'!$J43='alle Spiele'!AG43)),Punktsystem!$B$11,0)+IF(AND(Punktsystem!$D$10&lt;&gt;"",'alle Spiele'!$H43='alle Spiele'!$J43,'alle Spiele'!AF43='alle Spiele'!AG43,ABS('alle Spiele'!$H43-'alle Spiele'!AF43)=1),Punktsystem!$B$10,0),0)</f>
        <v>0</v>
      </c>
      <c r="AH43" s="223">
        <f>IF(AF43=Punktsystem!$B$5,IF(AND(Punktsystem!$I$14&lt;&gt;"",'alle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I43" s="226">
        <f>IF(OR('alle Spiele'!AI43="",'alle Spiele'!AJ43="",'alle Spiele'!$K43="x"),0,IF(AND('alle Spiele'!$H43='alle Spiele'!AI43,'alle Spiele'!$J43='alle Spiele'!AJ43),Punktsystem!$B$5,IF(OR(AND('alle Spiele'!$H43-'alle Spiele'!$J43&lt;0,'alle Spiele'!AI43-'alle Spiele'!AJ43&lt;0),AND('alle Spiele'!$H43-'alle Spiele'!$J43&gt;0,'alle Spiele'!AI43-'alle Spiele'!AJ43&gt;0),AND('alle Spiele'!$H43-'alle Spiele'!$J43=0,'alle Spiele'!AI43-'alle Spiele'!AJ43=0)),Punktsystem!$B$6,0)))</f>
        <v>0</v>
      </c>
      <c r="AJ43" s="222">
        <f>IF(AI43=Punktsystem!$B$6,IF(AND(Punktsystem!$D$9&lt;&gt;"",'alle Spiele'!$H43-'alle Spiele'!$J43='alle Spiele'!AI43-'alle Spiele'!AJ43,'alle Spiele'!$H43&lt;&gt;'alle Spiele'!$J43),Punktsystem!$B$9,0)+IF(AND(Punktsystem!$D$11&lt;&gt;"",OR('alle Spiele'!$H43='alle Spiele'!AI43,'alle Spiele'!$J43='alle Spiele'!AJ43)),Punktsystem!$B$11,0)+IF(AND(Punktsystem!$D$10&lt;&gt;"",'alle Spiele'!$H43='alle Spiele'!$J43,'alle Spiele'!AI43='alle Spiele'!AJ43,ABS('alle Spiele'!$H43-'alle Spiele'!AI43)=1),Punktsystem!$B$10,0),0)</f>
        <v>0</v>
      </c>
      <c r="AK43" s="223">
        <f>IF(AI43=Punktsystem!$B$5,IF(AND(Punktsystem!$I$14&lt;&gt;"",'alle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L43" s="226">
        <f>IF(OR('alle Spiele'!AL43="",'alle Spiele'!AM43="",'alle Spiele'!$K43="x"),0,IF(AND('alle Spiele'!$H43='alle Spiele'!AL43,'alle Spiele'!$J43='alle Spiele'!AM43),Punktsystem!$B$5,IF(OR(AND('alle Spiele'!$H43-'alle Spiele'!$J43&lt;0,'alle Spiele'!AL43-'alle Spiele'!AM43&lt;0),AND('alle Spiele'!$H43-'alle Spiele'!$J43&gt;0,'alle Spiele'!AL43-'alle Spiele'!AM43&gt;0),AND('alle Spiele'!$H43-'alle Spiele'!$J43=0,'alle Spiele'!AL43-'alle Spiele'!AM43=0)),Punktsystem!$B$6,0)))</f>
        <v>0</v>
      </c>
      <c r="AM43" s="222">
        <f>IF(AL43=Punktsystem!$B$6,IF(AND(Punktsystem!$D$9&lt;&gt;"",'alle Spiele'!$H43-'alle Spiele'!$J43='alle Spiele'!AL43-'alle Spiele'!AM43,'alle Spiele'!$H43&lt;&gt;'alle Spiele'!$J43),Punktsystem!$B$9,0)+IF(AND(Punktsystem!$D$11&lt;&gt;"",OR('alle Spiele'!$H43='alle Spiele'!AL43,'alle Spiele'!$J43='alle Spiele'!AM43)),Punktsystem!$B$11,0)+IF(AND(Punktsystem!$D$10&lt;&gt;"",'alle Spiele'!$H43='alle Spiele'!$J43,'alle Spiele'!AL43='alle Spiele'!AM43,ABS('alle Spiele'!$H43-'alle Spiele'!AL43)=1),Punktsystem!$B$10,0),0)</f>
        <v>0</v>
      </c>
      <c r="AN43" s="223">
        <f>IF(AL43=Punktsystem!$B$5,IF(AND(Punktsystem!$I$14&lt;&gt;"",'alle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O43" s="226">
        <f>IF(OR('alle Spiele'!AO43="",'alle Spiele'!AP43="",'alle Spiele'!$K43="x"),0,IF(AND('alle Spiele'!$H43='alle Spiele'!AO43,'alle Spiele'!$J43='alle Spiele'!AP43),Punktsystem!$B$5,IF(OR(AND('alle Spiele'!$H43-'alle Spiele'!$J43&lt;0,'alle Spiele'!AO43-'alle Spiele'!AP43&lt;0),AND('alle Spiele'!$H43-'alle Spiele'!$J43&gt;0,'alle Spiele'!AO43-'alle Spiele'!AP43&gt;0),AND('alle Spiele'!$H43-'alle Spiele'!$J43=0,'alle Spiele'!AO43-'alle Spiele'!AP43=0)),Punktsystem!$B$6,0)))</f>
        <v>0</v>
      </c>
      <c r="AP43" s="222">
        <f>IF(AO43=Punktsystem!$B$6,IF(AND(Punktsystem!$D$9&lt;&gt;"",'alle Spiele'!$H43-'alle Spiele'!$J43='alle Spiele'!AO43-'alle Spiele'!AP43,'alle Spiele'!$H43&lt;&gt;'alle Spiele'!$J43),Punktsystem!$B$9,0)+IF(AND(Punktsystem!$D$11&lt;&gt;"",OR('alle Spiele'!$H43='alle Spiele'!AO43,'alle Spiele'!$J43='alle Spiele'!AP43)),Punktsystem!$B$11,0)+IF(AND(Punktsystem!$D$10&lt;&gt;"",'alle Spiele'!$H43='alle Spiele'!$J43,'alle Spiele'!AO43='alle Spiele'!AP43,ABS('alle Spiele'!$H43-'alle Spiele'!AO43)=1),Punktsystem!$B$10,0),0)</f>
        <v>0</v>
      </c>
      <c r="AQ43" s="223">
        <f>IF(AO43=Punktsystem!$B$5,IF(AND(Punktsystem!$I$14&lt;&gt;"",'alle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R43" s="226">
        <f>IF(OR('alle Spiele'!AR43="",'alle Spiele'!AS43="",'alle Spiele'!$K43="x"),0,IF(AND('alle Spiele'!$H43='alle Spiele'!AR43,'alle Spiele'!$J43='alle Spiele'!AS43),Punktsystem!$B$5,IF(OR(AND('alle Spiele'!$H43-'alle Spiele'!$J43&lt;0,'alle Spiele'!AR43-'alle Spiele'!AS43&lt;0),AND('alle Spiele'!$H43-'alle Spiele'!$J43&gt;0,'alle Spiele'!AR43-'alle Spiele'!AS43&gt;0),AND('alle Spiele'!$H43-'alle Spiele'!$J43=0,'alle Spiele'!AR43-'alle Spiele'!AS43=0)),Punktsystem!$B$6,0)))</f>
        <v>0</v>
      </c>
      <c r="AS43" s="222">
        <f>IF(AR43=Punktsystem!$B$6,IF(AND(Punktsystem!$D$9&lt;&gt;"",'alle Spiele'!$H43-'alle Spiele'!$J43='alle Spiele'!AR43-'alle Spiele'!AS43,'alle Spiele'!$H43&lt;&gt;'alle Spiele'!$J43),Punktsystem!$B$9,0)+IF(AND(Punktsystem!$D$11&lt;&gt;"",OR('alle Spiele'!$H43='alle Spiele'!AR43,'alle Spiele'!$J43='alle Spiele'!AS43)),Punktsystem!$B$11,0)+IF(AND(Punktsystem!$D$10&lt;&gt;"",'alle Spiele'!$H43='alle Spiele'!$J43,'alle Spiele'!AR43='alle Spiele'!AS43,ABS('alle Spiele'!$H43-'alle Spiele'!AR43)=1),Punktsystem!$B$10,0),0)</f>
        <v>0</v>
      </c>
      <c r="AT43" s="223">
        <f>IF(AR43=Punktsystem!$B$5,IF(AND(Punktsystem!$I$14&lt;&gt;"",'alle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U43" s="226">
        <f>IF(OR('alle Spiele'!AU43="",'alle Spiele'!AV43="",'alle Spiele'!$K43="x"),0,IF(AND('alle Spiele'!$H43='alle Spiele'!AU43,'alle Spiele'!$J43='alle Spiele'!AV43),Punktsystem!$B$5,IF(OR(AND('alle Spiele'!$H43-'alle Spiele'!$J43&lt;0,'alle Spiele'!AU43-'alle Spiele'!AV43&lt;0),AND('alle Spiele'!$H43-'alle Spiele'!$J43&gt;0,'alle Spiele'!AU43-'alle Spiele'!AV43&gt;0),AND('alle Spiele'!$H43-'alle Spiele'!$J43=0,'alle Spiele'!AU43-'alle Spiele'!AV43=0)),Punktsystem!$B$6,0)))</f>
        <v>0</v>
      </c>
      <c r="AV43" s="222">
        <f>IF(AU43=Punktsystem!$B$6,IF(AND(Punktsystem!$D$9&lt;&gt;"",'alle Spiele'!$H43-'alle Spiele'!$J43='alle Spiele'!AU43-'alle Spiele'!AV43,'alle Spiele'!$H43&lt;&gt;'alle Spiele'!$J43),Punktsystem!$B$9,0)+IF(AND(Punktsystem!$D$11&lt;&gt;"",OR('alle Spiele'!$H43='alle Spiele'!AU43,'alle Spiele'!$J43='alle Spiele'!AV43)),Punktsystem!$B$11,0)+IF(AND(Punktsystem!$D$10&lt;&gt;"",'alle Spiele'!$H43='alle Spiele'!$J43,'alle Spiele'!AU43='alle Spiele'!AV43,ABS('alle Spiele'!$H43-'alle Spiele'!AU43)=1),Punktsystem!$B$10,0),0)</f>
        <v>0</v>
      </c>
      <c r="AW43" s="223">
        <f>IF(AU43=Punktsystem!$B$5,IF(AND(Punktsystem!$I$14&lt;&gt;"",'alle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X43" s="226">
        <f>IF(OR('alle Spiele'!AX43="",'alle Spiele'!AY43="",'alle Spiele'!$K43="x"),0,IF(AND('alle Spiele'!$H43='alle Spiele'!AX43,'alle Spiele'!$J43='alle Spiele'!AY43),Punktsystem!$B$5,IF(OR(AND('alle Spiele'!$H43-'alle Spiele'!$J43&lt;0,'alle Spiele'!AX43-'alle Spiele'!AY43&lt;0),AND('alle Spiele'!$H43-'alle Spiele'!$J43&gt;0,'alle Spiele'!AX43-'alle Spiele'!AY43&gt;0),AND('alle Spiele'!$H43-'alle Spiele'!$J43=0,'alle Spiele'!AX43-'alle Spiele'!AY43=0)),Punktsystem!$B$6,0)))</f>
        <v>0</v>
      </c>
      <c r="AY43" s="222">
        <f>IF(AX43=Punktsystem!$B$6,IF(AND(Punktsystem!$D$9&lt;&gt;"",'alle Spiele'!$H43-'alle Spiele'!$J43='alle Spiele'!AX43-'alle Spiele'!AY43,'alle Spiele'!$H43&lt;&gt;'alle Spiele'!$J43),Punktsystem!$B$9,0)+IF(AND(Punktsystem!$D$11&lt;&gt;"",OR('alle Spiele'!$H43='alle Spiele'!AX43,'alle Spiele'!$J43='alle Spiele'!AY43)),Punktsystem!$B$11,0)+IF(AND(Punktsystem!$D$10&lt;&gt;"",'alle Spiele'!$H43='alle Spiele'!$J43,'alle Spiele'!AX43='alle Spiele'!AY43,ABS('alle Spiele'!$H43-'alle Spiele'!AX43)=1),Punktsystem!$B$10,0),0)</f>
        <v>0</v>
      </c>
      <c r="AZ43" s="223">
        <f>IF(AX43=Punktsystem!$B$5,IF(AND(Punktsystem!$I$14&lt;&gt;"",'alle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A43" s="226">
        <f>IF(OR('alle Spiele'!BA43="",'alle Spiele'!BB43="",'alle Spiele'!$K43="x"),0,IF(AND('alle Spiele'!$H43='alle Spiele'!BA43,'alle Spiele'!$J43='alle Spiele'!BB43),Punktsystem!$B$5,IF(OR(AND('alle Spiele'!$H43-'alle Spiele'!$J43&lt;0,'alle Spiele'!BA43-'alle Spiele'!BB43&lt;0),AND('alle Spiele'!$H43-'alle Spiele'!$J43&gt;0,'alle Spiele'!BA43-'alle Spiele'!BB43&gt;0),AND('alle Spiele'!$H43-'alle Spiele'!$J43=0,'alle Spiele'!BA43-'alle Spiele'!BB43=0)),Punktsystem!$B$6,0)))</f>
        <v>0</v>
      </c>
      <c r="BB43" s="222">
        <f>IF(BA43=Punktsystem!$B$6,IF(AND(Punktsystem!$D$9&lt;&gt;"",'alle Spiele'!$H43-'alle Spiele'!$J43='alle Spiele'!BA43-'alle Spiele'!BB43,'alle Spiele'!$H43&lt;&gt;'alle Spiele'!$J43),Punktsystem!$B$9,0)+IF(AND(Punktsystem!$D$11&lt;&gt;"",OR('alle Spiele'!$H43='alle Spiele'!BA43,'alle Spiele'!$J43='alle Spiele'!BB43)),Punktsystem!$B$11,0)+IF(AND(Punktsystem!$D$10&lt;&gt;"",'alle Spiele'!$H43='alle Spiele'!$J43,'alle Spiele'!BA43='alle Spiele'!BB43,ABS('alle Spiele'!$H43-'alle Spiele'!BA43)=1),Punktsystem!$B$10,0),0)</f>
        <v>0</v>
      </c>
      <c r="BC43" s="223">
        <f>IF(BA43=Punktsystem!$B$5,IF(AND(Punktsystem!$I$14&lt;&gt;"",'alle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D43" s="226">
        <f>IF(OR('alle Spiele'!BD43="",'alle Spiele'!BE43="",'alle Spiele'!$K43="x"),0,IF(AND('alle Spiele'!$H43='alle Spiele'!BD43,'alle Spiele'!$J43='alle Spiele'!BE43),Punktsystem!$B$5,IF(OR(AND('alle Spiele'!$H43-'alle Spiele'!$J43&lt;0,'alle Spiele'!BD43-'alle Spiele'!BE43&lt;0),AND('alle Spiele'!$H43-'alle Spiele'!$J43&gt;0,'alle Spiele'!BD43-'alle Spiele'!BE43&gt;0),AND('alle Spiele'!$H43-'alle Spiele'!$J43=0,'alle Spiele'!BD43-'alle Spiele'!BE43=0)),Punktsystem!$B$6,0)))</f>
        <v>0</v>
      </c>
      <c r="BE43" s="222">
        <f>IF(BD43=Punktsystem!$B$6,IF(AND(Punktsystem!$D$9&lt;&gt;"",'alle Spiele'!$H43-'alle Spiele'!$J43='alle Spiele'!BD43-'alle Spiele'!BE43,'alle Spiele'!$H43&lt;&gt;'alle Spiele'!$J43),Punktsystem!$B$9,0)+IF(AND(Punktsystem!$D$11&lt;&gt;"",OR('alle Spiele'!$H43='alle Spiele'!BD43,'alle Spiele'!$J43='alle Spiele'!BE43)),Punktsystem!$B$11,0)+IF(AND(Punktsystem!$D$10&lt;&gt;"",'alle Spiele'!$H43='alle Spiele'!$J43,'alle Spiele'!BD43='alle Spiele'!BE43,ABS('alle Spiele'!$H43-'alle Spiele'!BD43)=1),Punktsystem!$B$10,0),0)</f>
        <v>0</v>
      </c>
      <c r="BF43" s="223">
        <f>IF(BD43=Punktsystem!$B$5,IF(AND(Punktsystem!$I$14&lt;&gt;"",'alle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G43" s="226">
        <f>IF(OR('alle Spiele'!BG43="",'alle Spiele'!BH43="",'alle Spiele'!$K43="x"),0,IF(AND('alle Spiele'!$H43='alle Spiele'!BG43,'alle Spiele'!$J43='alle Spiele'!BH43),Punktsystem!$B$5,IF(OR(AND('alle Spiele'!$H43-'alle Spiele'!$J43&lt;0,'alle Spiele'!BG43-'alle Spiele'!BH43&lt;0),AND('alle Spiele'!$H43-'alle Spiele'!$J43&gt;0,'alle Spiele'!BG43-'alle Spiele'!BH43&gt;0),AND('alle Spiele'!$H43-'alle Spiele'!$J43=0,'alle Spiele'!BG43-'alle Spiele'!BH43=0)),Punktsystem!$B$6,0)))</f>
        <v>0</v>
      </c>
      <c r="BH43" s="222">
        <f>IF(BG43=Punktsystem!$B$6,IF(AND(Punktsystem!$D$9&lt;&gt;"",'alle Spiele'!$H43-'alle Spiele'!$J43='alle Spiele'!BG43-'alle Spiele'!BH43,'alle Spiele'!$H43&lt;&gt;'alle Spiele'!$J43),Punktsystem!$B$9,0)+IF(AND(Punktsystem!$D$11&lt;&gt;"",OR('alle Spiele'!$H43='alle Spiele'!BG43,'alle Spiele'!$J43='alle Spiele'!BH43)),Punktsystem!$B$11,0)+IF(AND(Punktsystem!$D$10&lt;&gt;"",'alle Spiele'!$H43='alle Spiele'!$J43,'alle Spiele'!BG43='alle Spiele'!BH43,ABS('alle Spiele'!$H43-'alle Spiele'!BG43)=1),Punktsystem!$B$10,0),0)</f>
        <v>0</v>
      </c>
      <c r="BI43" s="223">
        <f>IF(BG43=Punktsystem!$B$5,IF(AND(Punktsystem!$I$14&lt;&gt;"",'alle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J43" s="226">
        <f>IF(OR('alle Spiele'!BJ43="",'alle Spiele'!BK43="",'alle Spiele'!$K43="x"),0,IF(AND('alle Spiele'!$H43='alle Spiele'!BJ43,'alle Spiele'!$J43='alle Spiele'!BK43),Punktsystem!$B$5,IF(OR(AND('alle Spiele'!$H43-'alle Spiele'!$J43&lt;0,'alle Spiele'!BJ43-'alle Spiele'!BK43&lt;0),AND('alle Spiele'!$H43-'alle Spiele'!$J43&gt;0,'alle Spiele'!BJ43-'alle Spiele'!BK43&gt;0),AND('alle Spiele'!$H43-'alle Spiele'!$J43=0,'alle Spiele'!BJ43-'alle Spiele'!BK43=0)),Punktsystem!$B$6,0)))</f>
        <v>0</v>
      </c>
      <c r="BK43" s="222">
        <f>IF(BJ43=Punktsystem!$B$6,IF(AND(Punktsystem!$D$9&lt;&gt;"",'alle Spiele'!$H43-'alle Spiele'!$J43='alle Spiele'!BJ43-'alle Spiele'!BK43,'alle Spiele'!$H43&lt;&gt;'alle Spiele'!$J43),Punktsystem!$B$9,0)+IF(AND(Punktsystem!$D$11&lt;&gt;"",OR('alle Spiele'!$H43='alle Spiele'!BJ43,'alle Spiele'!$J43='alle Spiele'!BK43)),Punktsystem!$B$11,0)+IF(AND(Punktsystem!$D$10&lt;&gt;"",'alle Spiele'!$H43='alle Spiele'!$J43,'alle Spiele'!BJ43='alle Spiele'!BK43,ABS('alle Spiele'!$H43-'alle Spiele'!BJ43)=1),Punktsystem!$B$10,0),0)</f>
        <v>0</v>
      </c>
      <c r="BL43" s="223">
        <f>IF(BJ43=Punktsystem!$B$5,IF(AND(Punktsystem!$I$14&lt;&gt;"",'alle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M43" s="226">
        <f>IF(OR('alle Spiele'!BM43="",'alle Spiele'!BN43="",'alle Spiele'!$K43="x"),0,IF(AND('alle Spiele'!$H43='alle Spiele'!BM43,'alle Spiele'!$J43='alle Spiele'!BN43),Punktsystem!$B$5,IF(OR(AND('alle Spiele'!$H43-'alle Spiele'!$J43&lt;0,'alle Spiele'!BM43-'alle Spiele'!BN43&lt;0),AND('alle Spiele'!$H43-'alle Spiele'!$J43&gt;0,'alle Spiele'!BM43-'alle Spiele'!BN43&gt;0),AND('alle Spiele'!$H43-'alle Spiele'!$J43=0,'alle Spiele'!BM43-'alle Spiele'!BN43=0)),Punktsystem!$B$6,0)))</f>
        <v>0</v>
      </c>
      <c r="BN43" s="222">
        <f>IF(BM43=Punktsystem!$B$6,IF(AND(Punktsystem!$D$9&lt;&gt;"",'alle Spiele'!$H43-'alle Spiele'!$J43='alle Spiele'!BM43-'alle Spiele'!BN43,'alle Spiele'!$H43&lt;&gt;'alle Spiele'!$J43),Punktsystem!$B$9,0)+IF(AND(Punktsystem!$D$11&lt;&gt;"",OR('alle Spiele'!$H43='alle Spiele'!BM43,'alle Spiele'!$J43='alle Spiele'!BN43)),Punktsystem!$B$11,0)+IF(AND(Punktsystem!$D$10&lt;&gt;"",'alle Spiele'!$H43='alle Spiele'!$J43,'alle Spiele'!BM43='alle Spiele'!BN43,ABS('alle Spiele'!$H43-'alle Spiele'!BM43)=1),Punktsystem!$B$10,0),0)</f>
        <v>0</v>
      </c>
      <c r="BO43" s="223">
        <f>IF(BM43=Punktsystem!$B$5,IF(AND(Punktsystem!$I$14&lt;&gt;"",'alle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P43" s="226">
        <f>IF(OR('alle Spiele'!BP43="",'alle Spiele'!BQ43="",'alle Spiele'!$K43="x"),0,IF(AND('alle Spiele'!$H43='alle Spiele'!BP43,'alle Spiele'!$J43='alle Spiele'!BQ43),Punktsystem!$B$5,IF(OR(AND('alle Spiele'!$H43-'alle Spiele'!$J43&lt;0,'alle Spiele'!BP43-'alle Spiele'!BQ43&lt;0),AND('alle Spiele'!$H43-'alle Spiele'!$J43&gt;0,'alle Spiele'!BP43-'alle Spiele'!BQ43&gt;0),AND('alle Spiele'!$H43-'alle Spiele'!$J43=0,'alle Spiele'!BP43-'alle Spiele'!BQ43=0)),Punktsystem!$B$6,0)))</f>
        <v>0</v>
      </c>
      <c r="BQ43" s="222">
        <f>IF(BP43=Punktsystem!$B$6,IF(AND(Punktsystem!$D$9&lt;&gt;"",'alle Spiele'!$H43-'alle Spiele'!$J43='alle Spiele'!BP43-'alle Spiele'!BQ43,'alle Spiele'!$H43&lt;&gt;'alle Spiele'!$J43),Punktsystem!$B$9,0)+IF(AND(Punktsystem!$D$11&lt;&gt;"",OR('alle Spiele'!$H43='alle Spiele'!BP43,'alle Spiele'!$J43='alle Spiele'!BQ43)),Punktsystem!$B$11,0)+IF(AND(Punktsystem!$D$10&lt;&gt;"",'alle Spiele'!$H43='alle Spiele'!$J43,'alle Spiele'!BP43='alle Spiele'!BQ43,ABS('alle Spiele'!$H43-'alle Spiele'!BP43)=1),Punktsystem!$B$10,0),0)</f>
        <v>0</v>
      </c>
      <c r="BR43" s="223">
        <f>IF(BP43=Punktsystem!$B$5,IF(AND(Punktsystem!$I$14&lt;&gt;"",'alle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S43" s="226">
        <f>IF(OR('alle Spiele'!BS43="",'alle Spiele'!BT43="",'alle Spiele'!$K43="x"),0,IF(AND('alle Spiele'!$H43='alle Spiele'!BS43,'alle Spiele'!$J43='alle Spiele'!BT43),Punktsystem!$B$5,IF(OR(AND('alle Spiele'!$H43-'alle Spiele'!$J43&lt;0,'alle Spiele'!BS43-'alle Spiele'!BT43&lt;0),AND('alle Spiele'!$H43-'alle Spiele'!$J43&gt;0,'alle Spiele'!BS43-'alle Spiele'!BT43&gt;0),AND('alle Spiele'!$H43-'alle Spiele'!$J43=0,'alle Spiele'!BS43-'alle Spiele'!BT43=0)),Punktsystem!$B$6,0)))</f>
        <v>0</v>
      </c>
      <c r="BT43" s="222">
        <f>IF(BS43=Punktsystem!$B$6,IF(AND(Punktsystem!$D$9&lt;&gt;"",'alle Spiele'!$H43-'alle Spiele'!$J43='alle Spiele'!BS43-'alle Spiele'!BT43,'alle Spiele'!$H43&lt;&gt;'alle Spiele'!$J43),Punktsystem!$B$9,0)+IF(AND(Punktsystem!$D$11&lt;&gt;"",OR('alle Spiele'!$H43='alle Spiele'!BS43,'alle Spiele'!$J43='alle Spiele'!BT43)),Punktsystem!$B$11,0)+IF(AND(Punktsystem!$D$10&lt;&gt;"",'alle Spiele'!$H43='alle Spiele'!$J43,'alle Spiele'!BS43='alle Spiele'!BT43,ABS('alle Spiele'!$H43-'alle Spiele'!BS43)=1),Punktsystem!$B$10,0),0)</f>
        <v>0</v>
      </c>
      <c r="BU43" s="223">
        <f>IF(BS43=Punktsystem!$B$5,IF(AND(Punktsystem!$I$14&lt;&gt;"",'alle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V43" s="226">
        <f>IF(OR('alle Spiele'!BV43="",'alle Spiele'!BW43="",'alle Spiele'!$K43="x"),0,IF(AND('alle Spiele'!$H43='alle Spiele'!BV43,'alle Spiele'!$J43='alle Spiele'!BW43),Punktsystem!$B$5,IF(OR(AND('alle Spiele'!$H43-'alle Spiele'!$J43&lt;0,'alle Spiele'!BV43-'alle Spiele'!BW43&lt;0),AND('alle Spiele'!$H43-'alle Spiele'!$J43&gt;0,'alle Spiele'!BV43-'alle Spiele'!BW43&gt;0),AND('alle Spiele'!$H43-'alle Spiele'!$J43=0,'alle Spiele'!BV43-'alle Spiele'!BW43=0)),Punktsystem!$B$6,0)))</f>
        <v>0</v>
      </c>
      <c r="BW43" s="222">
        <f>IF(BV43=Punktsystem!$B$6,IF(AND(Punktsystem!$D$9&lt;&gt;"",'alle Spiele'!$H43-'alle Spiele'!$J43='alle Spiele'!BV43-'alle Spiele'!BW43,'alle Spiele'!$H43&lt;&gt;'alle Spiele'!$J43),Punktsystem!$B$9,0)+IF(AND(Punktsystem!$D$11&lt;&gt;"",OR('alle Spiele'!$H43='alle Spiele'!BV43,'alle Spiele'!$J43='alle Spiele'!BW43)),Punktsystem!$B$11,0)+IF(AND(Punktsystem!$D$10&lt;&gt;"",'alle Spiele'!$H43='alle Spiele'!$J43,'alle Spiele'!BV43='alle Spiele'!BW43,ABS('alle Spiele'!$H43-'alle Spiele'!BV43)=1),Punktsystem!$B$10,0),0)</f>
        <v>0</v>
      </c>
      <c r="BX43" s="223">
        <f>IF(BV43=Punktsystem!$B$5,IF(AND(Punktsystem!$I$14&lt;&gt;"",'alle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Y43" s="226">
        <f>IF(OR('alle Spiele'!BY43="",'alle Spiele'!BZ43="",'alle Spiele'!$K43="x"),0,IF(AND('alle Spiele'!$H43='alle Spiele'!BY43,'alle Spiele'!$J43='alle Spiele'!BZ43),Punktsystem!$B$5,IF(OR(AND('alle Spiele'!$H43-'alle Spiele'!$J43&lt;0,'alle Spiele'!BY43-'alle Spiele'!BZ43&lt;0),AND('alle Spiele'!$H43-'alle Spiele'!$J43&gt;0,'alle Spiele'!BY43-'alle Spiele'!BZ43&gt;0),AND('alle Spiele'!$H43-'alle Spiele'!$J43=0,'alle Spiele'!BY43-'alle Spiele'!BZ43=0)),Punktsystem!$B$6,0)))</f>
        <v>0</v>
      </c>
      <c r="BZ43" s="222">
        <f>IF(BY43=Punktsystem!$B$6,IF(AND(Punktsystem!$D$9&lt;&gt;"",'alle Spiele'!$H43-'alle Spiele'!$J43='alle Spiele'!BY43-'alle Spiele'!BZ43,'alle Spiele'!$H43&lt;&gt;'alle Spiele'!$J43),Punktsystem!$B$9,0)+IF(AND(Punktsystem!$D$11&lt;&gt;"",OR('alle Spiele'!$H43='alle Spiele'!BY43,'alle Spiele'!$J43='alle Spiele'!BZ43)),Punktsystem!$B$11,0)+IF(AND(Punktsystem!$D$10&lt;&gt;"",'alle Spiele'!$H43='alle Spiele'!$J43,'alle Spiele'!BY43='alle Spiele'!BZ43,ABS('alle Spiele'!$H43-'alle Spiele'!BY43)=1),Punktsystem!$B$10,0),0)</f>
        <v>0</v>
      </c>
      <c r="CA43" s="223">
        <f>IF(BY43=Punktsystem!$B$5,IF(AND(Punktsystem!$I$14&lt;&gt;"",'alle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B43" s="226">
        <f>IF(OR('alle Spiele'!CB43="",'alle Spiele'!CC43="",'alle Spiele'!$K43="x"),0,IF(AND('alle Spiele'!$H43='alle Spiele'!CB43,'alle Spiele'!$J43='alle Spiele'!CC43),Punktsystem!$B$5,IF(OR(AND('alle Spiele'!$H43-'alle Spiele'!$J43&lt;0,'alle Spiele'!CB43-'alle Spiele'!CC43&lt;0),AND('alle Spiele'!$H43-'alle Spiele'!$J43&gt;0,'alle Spiele'!CB43-'alle Spiele'!CC43&gt;0),AND('alle Spiele'!$H43-'alle Spiele'!$J43=0,'alle Spiele'!CB43-'alle Spiele'!CC43=0)),Punktsystem!$B$6,0)))</f>
        <v>0</v>
      </c>
      <c r="CC43" s="222">
        <f>IF(CB43=Punktsystem!$B$6,IF(AND(Punktsystem!$D$9&lt;&gt;"",'alle Spiele'!$H43-'alle Spiele'!$J43='alle Spiele'!CB43-'alle Spiele'!CC43,'alle Spiele'!$H43&lt;&gt;'alle Spiele'!$J43),Punktsystem!$B$9,0)+IF(AND(Punktsystem!$D$11&lt;&gt;"",OR('alle Spiele'!$H43='alle Spiele'!CB43,'alle Spiele'!$J43='alle Spiele'!CC43)),Punktsystem!$B$11,0)+IF(AND(Punktsystem!$D$10&lt;&gt;"",'alle Spiele'!$H43='alle Spiele'!$J43,'alle Spiele'!CB43='alle Spiele'!CC43,ABS('alle Spiele'!$H43-'alle Spiele'!CB43)=1),Punktsystem!$B$10,0),0)</f>
        <v>0</v>
      </c>
      <c r="CD43" s="223">
        <f>IF(CB43=Punktsystem!$B$5,IF(AND(Punktsystem!$I$14&lt;&gt;"",'alle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E43" s="226">
        <f>IF(OR('alle Spiele'!CE43="",'alle Spiele'!CF43="",'alle Spiele'!$K43="x"),0,IF(AND('alle Spiele'!$H43='alle Spiele'!CE43,'alle Spiele'!$J43='alle Spiele'!CF43),Punktsystem!$B$5,IF(OR(AND('alle Spiele'!$H43-'alle Spiele'!$J43&lt;0,'alle Spiele'!CE43-'alle Spiele'!CF43&lt;0),AND('alle Spiele'!$H43-'alle Spiele'!$J43&gt;0,'alle Spiele'!CE43-'alle Spiele'!CF43&gt;0),AND('alle Spiele'!$H43-'alle Spiele'!$J43=0,'alle Spiele'!CE43-'alle Spiele'!CF43=0)),Punktsystem!$B$6,0)))</f>
        <v>0</v>
      </c>
      <c r="CF43" s="222">
        <f>IF(CE43=Punktsystem!$B$6,IF(AND(Punktsystem!$D$9&lt;&gt;"",'alle Spiele'!$H43-'alle Spiele'!$J43='alle Spiele'!CE43-'alle Spiele'!CF43,'alle Spiele'!$H43&lt;&gt;'alle Spiele'!$J43),Punktsystem!$B$9,0)+IF(AND(Punktsystem!$D$11&lt;&gt;"",OR('alle Spiele'!$H43='alle Spiele'!CE43,'alle Spiele'!$J43='alle Spiele'!CF43)),Punktsystem!$B$11,0)+IF(AND(Punktsystem!$D$10&lt;&gt;"",'alle Spiele'!$H43='alle Spiele'!$J43,'alle Spiele'!CE43='alle Spiele'!CF43,ABS('alle Spiele'!$H43-'alle Spiele'!CE43)=1),Punktsystem!$B$10,0),0)</f>
        <v>0</v>
      </c>
      <c r="CG43" s="223">
        <f>IF(CE43=Punktsystem!$B$5,IF(AND(Punktsystem!$I$14&lt;&gt;"",'alle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H43" s="226">
        <f>IF(OR('alle Spiele'!CH43="",'alle Spiele'!CI43="",'alle Spiele'!$K43="x"),0,IF(AND('alle Spiele'!$H43='alle Spiele'!CH43,'alle Spiele'!$J43='alle Spiele'!CI43),Punktsystem!$B$5,IF(OR(AND('alle Spiele'!$H43-'alle Spiele'!$J43&lt;0,'alle Spiele'!CH43-'alle Spiele'!CI43&lt;0),AND('alle Spiele'!$H43-'alle Spiele'!$J43&gt;0,'alle Spiele'!CH43-'alle Spiele'!CI43&gt;0),AND('alle Spiele'!$H43-'alle Spiele'!$J43=0,'alle Spiele'!CH43-'alle Spiele'!CI43=0)),Punktsystem!$B$6,0)))</f>
        <v>0</v>
      </c>
      <c r="CI43" s="222">
        <f>IF(CH43=Punktsystem!$B$6,IF(AND(Punktsystem!$D$9&lt;&gt;"",'alle Spiele'!$H43-'alle Spiele'!$J43='alle Spiele'!CH43-'alle Spiele'!CI43,'alle Spiele'!$H43&lt;&gt;'alle Spiele'!$J43),Punktsystem!$B$9,0)+IF(AND(Punktsystem!$D$11&lt;&gt;"",OR('alle Spiele'!$H43='alle Spiele'!CH43,'alle Spiele'!$J43='alle Spiele'!CI43)),Punktsystem!$B$11,0)+IF(AND(Punktsystem!$D$10&lt;&gt;"",'alle Spiele'!$H43='alle Spiele'!$J43,'alle Spiele'!CH43='alle Spiele'!CI43,ABS('alle Spiele'!$H43-'alle Spiele'!CH43)=1),Punktsystem!$B$10,0),0)</f>
        <v>0</v>
      </c>
      <c r="CJ43" s="223">
        <f>IF(CH43=Punktsystem!$B$5,IF(AND(Punktsystem!$I$14&lt;&gt;"",'alle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K43" s="226">
        <f>IF(OR('alle Spiele'!CK43="",'alle Spiele'!CL43="",'alle Spiele'!$K43="x"),0,IF(AND('alle Spiele'!$H43='alle Spiele'!CK43,'alle Spiele'!$J43='alle Spiele'!CL43),Punktsystem!$B$5,IF(OR(AND('alle Spiele'!$H43-'alle Spiele'!$J43&lt;0,'alle Spiele'!CK43-'alle Spiele'!CL43&lt;0),AND('alle Spiele'!$H43-'alle Spiele'!$J43&gt;0,'alle Spiele'!CK43-'alle Spiele'!CL43&gt;0),AND('alle Spiele'!$H43-'alle Spiele'!$J43=0,'alle Spiele'!CK43-'alle Spiele'!CL43=0)),Punktsystem!$B$6,0)))</f>
        <v>0</v>
      </c>
      <c r="CL43" s="222">
        <f>IF(CK43=Punktsystem!$B$6,IF(AND(Punktsystem!$D$9&lt;&gt;"",'alle Spiele'!$H43-'alle Spiele'!$J43='alle Spiele'!CK43-'alle Spiele'!CL43,'alle Spiele'!$H43&lt;&gt;'alle Spiele'!$J43),Punktsystem!$B$9,0)+IF(AND(Punktsystem!$D$11&lt;&gt;"",OR('alle Spiele'!$H43='alle Spiele'!CK43,'alle Spiele'!$J43='alle Spiele'!CL43)),Punktsystem!$B$11,0)+IF(AND(Punktsystem!$D$10&lt;&gt;"",'alle Spiele'!$H43='alle Spiele'!$J43,'alle Spiele'!CK43='alle Spiele'!CL43,ABS('alle Spiele'!$H43-'alle Spiele'!CK43)=1),Punktsystem!$B$10,0),0)</f>
        <v>0</v>
      </c>
      <c r="CM43" s="223">
        <f>IF(CK43=Punktsystem!$B$5,IF(AND(Punktsystem!$I$14&lt;&gt;"",'alle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N43" s="226">
        <f>IF(OR('alle Spiele'!CN43="",'alle Spiele'!CO43="",'alle Spiele'!$K43="x"),0,IF(AND('alle Spiele'!$H43='alle Spiele'!CN43,'alle Spiele'!$J43='alle Spiele'!CO43),Punktsystem!$B$5,IF(OR(AND('alle Spiele'!$H43-'alle Spiele'!$J43&lt;0,'alle Spiele'!CN43-'alle Spiele'!CO43&lt;0),AND('alle Spiele'!$H43-'alle Spiele'!$J43&gt;0,'alle Spiele'!CN43-'alle Spiele'!CO43&gt;0),AND('alle Spiele'!$H43-'alle Spiele'!$J43=0,'alle Spiele'!CN43-'alle Spiele'!CO43=0)),Punktsystem!$B$6,0)))</f>
        <v>0</v>
      </c>
      <c r="CO43" s="222">
        <f>IF(CN43=Punktsystem!$B$6,IF(AND(Punktsystem!$D$9&lt;&gt;"",'alle Spiele'!$H43-'alle Spiele'!$J43='alle Spiele'!CN43-'alle Spiele'!CO43,'alle Spiele'!$H43&lt;&gt;'alle Spiele'!$J43),Punktsystem!$B$9,0)+IF(AND(Punktsystem!$D$11&lt;&gt;"",OR('alle Spiele'!$H43='alle Spiele'!CN43,'alle Spiele'!$J43='alle Spiele'!CO43)),Punktsystem!$B$11,0)+IF(AND(Punktsystem!$D$10&lt;&gt;"",'alle Spiele'!$H43='alle Spiele'!$J43,'alle Spiele'!CN43='alle Spiele'!CO43,ABS('alle Spiele'!$H43-'alle Spiele'!CN43)=1),Punktsystem!$B$10,0),0)</f>
        <v>0</v>
      </c>
      <c r="CP43" s="223">
        <f>IF(CN43=Punktsystem!$B$5,IF(AND(Punktsystem!$I$14&lt;&gt;"",'alle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Q43" s="226">
        <f>IF(OR('alle Spiele'!CQ43="",'alle Spiele'!CR43="",'alle Spiele'!$K43="x"),0,IF(AND('alle Spiele'!$H43='alle Spiele'!CQ43,'alle Spiele'!$J43='alle Spiele'!CR43),Punktsystem!$B$5,IF(OR(AND('alle Spiele'!$H43-'alle Spiele'!$J43&lt;0,'alle Spiele'!CQ43-'alle Spiele'!CR43&lt;0),AND('alle Spiele'!$H43-'alle Spiele'!$J43&gt;0,'alle Spiele'!CQ43-'alle Spiele'!CR43&gt;0),AND('alle Spiele'!$H43-'alle Spiele'!$J43=0,'alle Spiele'!CQ43-'alle Spiele'!CR43=0)),Punktsystem!$B$6,0)))</f>
        <v>0</v>
      </c>
      <c r="CR43" s="222">
        <f>IF(CQ43=Punktsystem!$B$6,IF(AND(Punktsystem!$D$9&lt;&gt;"",'alle Spiele'!$H43-'alle Spiele'!$J43='alle Spiele'!CQ43-'alle Spiele'!CR43,'alle Spiele'!$H43&lt;&gt;'alle Spiele'!$J43),Punktsystem!$B$9,0)+IF(AND(Punktsystem!$D$11&lt;&gt;"",OR('alle Spiele'!$H43='alle Spiele'!CQ43,'alle Spiele'!$J43='alle Spiele'!CR43)),Punktsystem!$B$11,0)+IF(AND(Punktsystem!$D$10&lt;&gt;"",'alle Spiele'!$H43='alle Spiele'!$J43,'alle Spiele'!CQ43='alle Spiele'!CR43,ABS('alle Spiele'!$H43-'alle Spiele'!CQ43)=1),Punktsystem!$B$10,0),0)</f>
        <v>0</v>
      </c>
      <c r="CS43" s="223">
        <f>IF(CQ43=Punktsystem!$B$5,IF(AND(Punktsystem!$I$14&lt;&gt;"",'alle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T43" s="226">
        <f>IF(OR('alle Spiele'!CT43="",'alle Spiele'!CU43="",'alle Spiele'!$K43="x"),0,IF(AND('alle Spiele'!$H43='alle Spiele'!CT43,'alle Spiele'!$J43='alle Spiele'!CU43),Punktsystem!$B$5,IF(OR(AND('alle Spiele'!$H43-'alle Spiele'!$J43&lt;0,'alle Spiele'!CT43-'alle Spiele'!CU43&lt;0),AND('alle Spiele'!$H43-'alle Spiele'!$J43&gt;0,'alle Spiele'!CT43-'alle Spiele'!CU43&gt;0),AND('alle Spiele'!$H43-'alle Spiele'!$J43=0,'alle Spiele'!CT43-'alle Spiele'!CU43=0)),Punktsystem!$B$6,0)))</f>
        <v>0</v>
      </c>
      <c r="CU43" s="222">
        <f>IF(CT43=Punktsystem!$B$6,IF(AND(Punktsystem!$D$9&lt;&gt;"",'alle Spiele'!$H43-'alle Spiele'!$J43='alle Spiele'!CT43-'alle Spiele'!CU43,'alle Spiele'!$H43&lt;&gt;'alle Spiele'!$J43),Punktsystem!$B$9,0)+IF(AND(Punktsystem!$D$11&lt;&gt;"",OR('alle Spiele'!$H43='alle Spiele'!CT43,'alle Spiele'!$J43='alle Spiele'!CU43)),Punktsystem!$B$11,0)+IF(AND(Punktsystem!$D$10&lt;&gt;"",'alle Spiele'!$H43='alle Spiele'!$J43,'alle Spiele'!CT43='alle Spiele'!CU43,ABS('alle Spiele'!$H43-'alle Spiele'!CT43)=1),Punktsystem!$B$10,0),0)</f>
        <v>0</v>
      </c>
      <c r="CV43" s="223">
        <f>IF(CT43=Punktsystem!$B$5,IF(AND(Punktsystem!$I$14&lt;&gt;"",'alle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W43" s="226">
        <f>IF(OR('alle Spiele'!CW43="",'alle Spiele'!CX43="",'alle Spiele'!$K43="x"),0,IF(AND('alle Spiele'!$H43='alle Spiele'!CW43,'alle Spiele'!$J43='alle Spiele'!CX43),Punktsystem!$B$5,IF(OR(AND('alle Spiele'!$H43-'alle Spiele'!$J43&lt;0,'alle Spiele'!CW43-'alle Spiele'!CX43&lt;0),AND('alle Spiele'!$H43-'alle Spiele'!$J43&gt;0,'alle Spiele'!CW43-'alle Spiele'!CX43&gt;0),AND('alle Spiele'!$H43-'alle Spiele'!$J43=0,'alle Spiele'!CW43-'alle Spiele'!CX43=0)),Punktsystem!$B$6,0)))</f>
        <v>0</v>
      </c>
      <c r="CX43" s="222">
        <f>IF(CW43=Punktsystem!$B$6,IF(AND(Punktsystem!$D$9&lt;&gt;"",'alle Spiele'!$H43-'alle Spiele'!$J43='alle Spiele'!CW43-'alle Spiele'!CX43,'alle Spiele'!$H43&lt;&gt;'alle Spiele'!$J43),Punktsystem!$B$9,0)+IF(AND(Punktsystem!$D$11&lt;&gt;"",OR('alle Spiele'!$H43='alle Spiele'!CW43,'alle Spiele'!$J43='alle Spiele'!CX43)),Punktsystem!$B$11,0)+IF(AND(Punktsystem!$D$10&lt;&gt;"",'alle Spiele'!$H43='alle Spiele'!$J43,'alle Spiele'!CW43='alle Spiele'!CX43,ABS('alle Spiele'!$H43-'alle Spiele'!CW43)=1),Punktsystem!$B$10,0),0)</f>
        <v>0</v>
      </c>
      <c r="CY43" s="223">
        <f>IF(CW43=Punktsystem!$B$5,IF(AND(Punktsystem!$I$14&lt;&gt;"",'alle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Z43" s="226">
        <f>IF(OR('alle Spiele'!CZ43="",'alle Spiele'!DA43="",'alle Spiele'!$K43="x"),0,IF(AND('alle Spiele'!$H43='alle Spiele'!CZ43,'alle Spiele'!$J43='alle Spiele'!DA43),Punktsystem!$B$5,IF(OR(AND('alle Spiele'!$H43-'alle Spiele'!$J43&lt;0,'alle Spiele'!CZ43-'alle Spiele'!DA43&lt;0),AND('alle Spiele'!$H43-'alle Spiele'!$J43&gt;0,'alle Spiele'!CZ43-'alle Spiele'!DA43&gt;0),AND('alle Spiele'!$H43-'alle Spiele'!$J43=0,'alle Spiele'!CZ43-'alle Spiele'!DA43=0)),Punktsystem!$B$6,0)))</f>
        <v>0</v>
      </c>
      <c r="DA43" s="222">
        <f>IF(CZ43=Punktsystem!$B$6,IF(AND(Punktsystem!$D$9&lt;&gt;"",'alle Spiele'!$H43-'alle Spiele'!$J43='alle Spiele'!CZ43-'alle Spiele'!DA43,'alle Spiele'!$H43&lt;&gt;'alle Spiele'!$J43),Punktsystem!$B$9,0)+IF(AND(Punktsystem!$D$11&lt;&gt;"",OR('alle Spiele'!$H43='alle Spiele'!CZ43,'alle Spiele'!$J43='alle Spiele'!DA43)),Punktsystem!$B$11,0)+IF(AND(Punktsystem!$D$10&lt;&gt;"",'alle Spiele'!$H43='alle Spiele'!$J43,'alle Spiele'!CZ43='alle Spiele'!DA43,ABS('alle Spiele'!$H43-'alle Spiele'!CZ43)=1),Punktsystem!$B$10,0),0)</f>
        <v>0</v>
      </c>
      <c r="DB43" s="223">
        <f>IF(CZ43=Punktsystem!$B$5,IF(AND(Punktsystem!$I$14&lt;&gt;"",'alle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C43" s="226">
        <f>IF(OR('alle Spiele'!DC43="",'alle Spiele'!DD43="",'alle Spiele'!$K43="x"),0,IF(AND('alle Spiele'!$H43='alle Spiele'!DC43,'alle Spiele'!$J43='alle Spiele'!DD43),Punktsystem!$B$5,IF(OR(AND('alle Spiele'!$H43-'alle Spiele'!$J43&lt;0,'alle Spiele'!DC43-'alle Spiele'!DD43&lt;0),AND('alle Spiele'!$H43-'alle Spiele'!$J43&gt;0,'alle Spiele'!DC43-'alle Spiele'!DD43&gt;0),AND('alle Spiele'!$H43-'alle Spiele'!$J43=0,'alle Spiele'!DC43-'alle Spiele'!DD43=0)),Punktsystem!$B$6,0)))</f>
        <v>0</v>
      </c>
      <c r="DD43" s="222">
        <f>IF(DC43=Punktsystem!$B$6,IF(AND(Punktsystem!$D$9&lt;&gt;"",'alle Spiele'!$H43-'alle Spiele'!$J43='alle Spiele'!DC43-'alle Spiele'!DD43,'alle Spiele'!$H43&lt;&gt;'alle Spiele'!$J43),Punktsystem!$B$9,0)+IF(AND(Punktsystem!$D$11&lt;&gt;"",OR('alle Spiele'!$H43='alle Spiele'!DC43,'alle Spiele'!$J43='alle Spiele'!DD43)),Punktsystem!$B$11,0)+IF(AND(Punktsystem!$D$10&lt;&gt;"",'alle Spiele'!$H43='alle Spiele'!$J43,'alle Spiele'!DC43='alle Spiele'!DD43,ABS('alle Spiele'!$H43-'alle Spiele'!DC43)=1),Punktsystem!$B$10,0),0)</f>
        <v>0</v>
      </c>
      <c r="DE43" s="223">
        <f>IF(DC43=Punktsystem!$B$5,IF(AND(Punktsystem!$I$14&lt;&gt;"",'alle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F43" s="226">
        <f>IF(OR('alle Spiele'!DF43="",'alle Spiele'!DG43="",'alle Spiele'!$K43="x"),0,IF(AND('alle Spiele'!$H43='alle Spiele'!DF43,'alle Spiele'!$J43='alle Spiele'!DG43),Punktsystem!$B$5,IF(OR(AND('alle Spiele'!$H43-'alle Spiele'!$J43&lt;0,'alle Spiele'!DF43-'alle Spiele'!DG43&lt;0),AND('alle Spiele'!$H43-'alle Spiele'!$J43&gt;0,'alle Spiele'!DF43-'alle Spiele'!DG43&gt;0),AND('alle Spiele'!$H43-'alle Spiele'!$J43=0,'alle Spiele'!DF43-'alle Spiele'!DG43=0)),Punktsystem!$B$6,0)))</f>
        <v>0</v>
      </c>
      <c r="DG43" s="222">
        <f>IF(DF43=Punktsystem!$B$6,IF(AND(Punktsystem!$D$9&lt;&gt;"",'alle Spiele'!$H43-'alle Spiele'!$J43='alle Spiele'!DF43-'alle Spiele'!DG43,'alle Spiele'!$H43&lt;&gt;'alle Spiele'!$J43),Punktsystem!$B$9,0)+IF(AND(Punktsystem!$D$11&lt;&gt;"",OR('alle Spiele'!$H43='alle Spiele'!DF43,'alle Spiele'!$J43='alle Spiele'!DG43)),Punktsystem!$B$11,0)+IF(AND(Punktsystem!$D$10&lt;&gt;"",'alle Spiele'!$H43='alle Spiele'!$J43,'alle Spiele'!DF43='alle Spiele'!DG43,ABS('alle Spiele'!$H43-'alle Spiele'!DF43)=1),Punktsystem!$B$10,0),0)</f>
        <v>0</v>
      </c>
      <c r="DH43" s="223">
        <f>IF(DF43=Punktsystem!$B$5,IF(AND(Punktsystem!$I$14&lt;&gt;"",'alle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I43" s="226">
        <f>IF(OR('alle Spiele'!DI43="",'alle Spiele'!DJ43="",'alle Spiele'!$K43="x"),0,IF(AND('alle Spiele'!$H43='alle Spiele'!DI43,'alle Spiele'!$J43='alle Spiele'!DJ43),Punktsystem!$B$5,IF(OR(AND('alle Spiele'!$H43-'alle Spiele'!$J43&lt;0,'alle Spiele'!DI43-'alle Spiele'!DJ43&lt;0),AND('alle Spiele'!$H43-'alle Spiele'!$J43&gt;0,'alle Spiele'!DI43-'alle Spiele'!DJ43&gt;0),AND('alle Spiele'!$H43-'alle Spiele'!$J43=0,'alle Spiele'!DI43-'alle Spiele'!DJ43=0)),Punktsystem!$B$6,0)))</f>
        <v>0</v>
      </c>
      <c r="DJ43" s="222">
        <f>IF(DI43=Punktsystem!$B$6,IF(AND(Punktsystem!$D$9&lt;&gt;"",'alle Spiele'!$H43-'alle Spiele'!$J43='alle Spiele'!DI43-'alle Spiele'!DJ43,'alle Spiele'!$H43&lt;&gt;'alle Spiele'!$J43),Punktsystem!$B$9,0)+IF(AND(Punktsystem!$D$11&lt;&gt;"",OR('alle Spiele'!$H43='alle Spiele'!DI43,'alle Spiele'!$J43='alle Spiele'!DJ43)),Punktsystem!$B$11,0)+IF(AND(Punktsystem!$D$10&lt;&gt;"",'alle Spiele'!$H43='alle Spiele'!$J43,'alle Spiele'!DI43='alle Spiele'!DJ43,ABS('alle Spiele'!$H43-'alle Spiele'!DI43)=1),Punktsystem!$B$10,0),0)</f>
        <v>0</v>
      </c>
      <c r="DK43" s="223">
        <f>IF(DI43=Punktsystem!$B$5,IF(AND(Punktsystem!$I$14&lt;&gt;"",'alle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L43" s="226">
        <f>IF(OR('alle Spiele'!DL43="",'alle Spiele'!DM43="",'alle Spiele'!$K43="x"),0,IF(AND('alle Spiele'!$H43='alle Spiele'!DL43,'alle Spiele'!$J43='alle Spiele'!DM43),Punktsystem!$B$5,IF(OR(AND('alle Spiele'!$H43-'alle Spiele'!$J43&lt;0,'alle Spiele'!DL43-'alle Spiele'!DM43&lt;0),AND('alle Spiele'!$H43-'alle Spiele'!$J43&gt;0,'alle Spiele'!DL43-'alle Spiele'!DM43&gt;0),AND('alle Spiele'!$H43-'alle Spiele'!$J43=0,'alle Spiele'!DL43-'alle Spiele'!DM43=0)),Punktsystem!$B$6,0)))</f>
        <v>0</v>
      </c>
      <c r="DM43" s="222">
        <f>IF(DL43=Punktsystem!$B$6,IF(AND(Punktsystem!$D$9&lt;&gt;"",'alle Spiele'!$H43-'alle Spiele'!$J43='alle Spiele'!DL43-'alle Spiele'!DM43,'alle Spiele'!$H43&lt;&gt;'alle Spiele'!$J43),Punktsystem!$B$9,0)+IF(AND(Punktsystem!$D$11&lt;&gt;"",OR('alle Spiele'!$H43='alle Spiele'!DL43,'alle Spiele'!$J43='alle Spiele'!DM43)),Punktsystem!$B$11,0)+IF(AND(Punktsystem!$D$10&lt;&gt;"",'alle Spiele'!$H43='alle Spiele'!$J43,'alle Spiele'!DL43='alle Spiele'!DM43,ABS('alle Spiele'!$H43-'alle Spiele'!DL43)=1),Punktsystem!$B$10,0),0)</f>
        <v>0</v>
      </c>
      <c r="DN43" s="223">
        <f>IF(DL43=Punktsystem!$B$5,IF(AND(Punktsystem!$I$14&lt;&gt;"",'alle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O43" s="226">
        <f>IF(OR('alle Spiele'!DO43="",'alle Spiele'!DP43="",'alle Spiele'!$K43="x"),0,IF(AND('alle Spiele'!$H43='alle Spiele'!DO43,'alle Spiele'!$J43='alle Spiele'!DP43),Punktsystem!$B$5,IF(OR(AND('alle Spiele'!$H43-'alle Spiele'!$J43&lt;0,'alle Spiele'!DO43-'alle Spiele'!DP43&lt;0),AND('alle Spiele'!$H43-'alle Spiele'!$J43&gt;0,'alle Spiele'!DO43-'alle Spiele'!DP43&gt;0),AND('alle Spiele'!$H43-'alle Spiele'!$J43=0,'alle Spiele'!DO43-'alle Spiele'!DP43=0)),Punktsystem!$B$6,0)))</f>
        <v>0</v>
      </c>
      <c r="DP43" s="222">
        <f>IF(DO43=Punktsystem!$B$6,IF(AND(Punktsystem!$D$9&lt;&gt;"",'alle Spiele'!$H43-'alle Spiele'!$J43='alle Spiele'!DO43-'alle Spiele'!DP43,'alle Spiele'!$H43&lt;&gt;'alle Spiele'!$J43),Punktsystem!$B$9,0)+IF(AND(Punktsystem!$D$11&lt;&gt;"",OR('alle Spiele'!$H43='alle Spiele'!DO43,'alle Spiele'!$J43='alle Spiele'!DP43)),Punktsystem!$B$11,0)+IF(AND(Punktsystem!$D$10&lt;&gt;"",'alle Spiele'!$H43='alle Spiele'!$J43,'alle Spiele'!DO43='alle Spiele'!DP43,ABS('alle Spiele'!$H43-'alle Spiele'!DO43)=1),Punktsystem!$B$10,0),0)</f>
        <v>0</v>
      </c>
      <c r="DQ43" s="223">
        <f>IF(DO43=Punktsystem!$B$5,IF(AND(Punktsystem!$I$14&lt;&gt;"",'alle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R43" s="226">
        <f>IF(OR('alle Spiele'!DR43="",'alle Spiele'!DS43="",'alle Spiele'!$K43="x"),0,IF(AND('alle Spiele'!$H43='alle Spiele'!DR43,'alle Spiele'!$J43='alle Spiele'!DS43),Punktsystem!$B$5,IF(OR(AND('alle Spiele'!$H43-'alle Spiele'!$J43&lt;0,'alle Spiele'!DR43-'alle Spiele'!DS43&lt;0),AND('alle Spiele'!$H43-'alle Spiele'!$J43&gt;0,'alle Spiele'!DR43-'alle Spiele'!DS43&gt;0),AND('alle Spiele'!$H43-'alle Spiele'!$J43=0,'alle Spiele'!DR43-'alle Spiele'!DS43=0)),Punktsystem!$B$6,0)))</f>
        <v>0</v>
      </c>
      <c r="DS43" s="222">
        <f>IF(DR43=Punktsystem!$B$6,IF(AND(Punktsystem!$D$9&lt;&gt;"",'alle Spiele'!$H43-'alle Spiele'!$J43='alle Spiele'!DR43-'alle Spiele'!DS43,'alle Spiele'!$H43&lt;&gt;'alle Spiele'!$J43),Punktsystem!$B$9,0)+IF(AND(Punktsystem!$D$11&lt;&gt;"",OR('alle Spiele'!$H43='alle Spiele'!DR43,'alle Spiele'!$J43='alle Spiele'!DS43)),Punktsystem!$B$11,0)+IF(AND(Punktsystem!$D$10&lt;&gt;"",'alle Spiele'!$H43='alle Spiele'!$J43,'alle Spiele'!DR43='alle Spiele'!DS43,ABS('alle Spiele'!$H43-'alle Spiele'!DR43)=1),Punktsystem!$B$10,0),0)</f>
        <v>0</v>
      </c>
      <c r="DT43" s="223">
        <f>IF(DR43=Punktsystem!$B$5,IF(AND(Punktsystem!$I$14&lt;&gt;"",'alle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U43" s="226">
        <f>IF(OR('alle Spiele'!DU43="",'alle Spiele'!DV43="",'alle Spiele'!$K43="x"),0,IF(AND('alle Spiele'!$H43='alle Spiele'!DU43,'alle Spiele'!$J43='alle Spiele'!DV43),Punktsystem!$B$5,IF(OR(AND('alle Spiele'!$H43-'alle Spiele'!$J43&lt;0,'alle Spiele'!DU43-'alle Spiele'!DV43&lt;0),AND('alle Spiele'!$H43-'alle Spiele'!$J43&gt;0,'alle Spiele'!DU43-'alle Spiele'!DV43&gt;0),AND('alle Spiele'!$H43-'alle Spiele'!$J43=0,'alle Spiele'!DU43-'alle Spiele'!DV43=0)),Punktsystem!$B$6,0)))</f>
        <v>0</v>
      </c>
      <c r="DV43" s="222">
        <f>IF(DU43=Punktsystem!$B$6,IF(AND(Punktsystem!$D$9&lt;&gt;"",'alle Spiele'!$H43-'alle Spiele'!$J43='alle Spiele'!DU43-'alle Spiele'!DV43,'alle Spiele'!$H43&lt;&gt;'alle Spiele'!$J43),Punktsystem!$B$9,0)+IF(AND(Punktsystem!$D$11&lt;&gt;"",OR('alle Spiele'!$H43='alle Spiele'!DU43,'alle Spiele'!$J43='alle Spiele'!DV43)),Punktsystem!$B$11,0)+IF(AND(Punktsystem!$D$10&lt;&gt;"",'alle Spiele'!$H43='alle Spiele'!$J43,'alle Spiele'!DU43='alle Spiele'!DV43,ABS('alle Spiele'!$H43-'alle Spiele'!DU43)=1),Punktsystem!$B$10,0),0)</f>
        <v>0</v>
      </c>
      <c r="DW43" s="223">
        <f>IF(DU43=Punktsystem!$B$5,IF(AND(Punktsystem!$I$14&lt;&gt;"",'alle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X43" s="226">
        <f>IF(OR('alle Spiele'!DX43="",'alle Spiele'!DY43="",'alle Spiele'!$K43="x"),0,IF(AND('alle Spiele'!$H43='alle Spiele'!DX43,'alle Spiele'!$J43='alle Spiele'!DY43),Punktsystem!$B$5,IF(OR(AND('alle Spiele'!$H43-'alle Spiele'!$J43&lt;0,'alle Spiele'!DX43-'alle Spiele'!DY43&lt;0),AND('alle Spiele'!$H43-'alle Spiele'!$J43&gt;0,'alle Spiele'!DX43-'alle Spiele'!DY43&gt;0),AND('alle Spiele'!$H43-'alle Spiele'!$J43=0,'alle Spiele'!DX43-'alle Spiele'!DY43=0)),Punktsystem!$B$6,0)))</f>
        <v>0</v>
      </c>
      <c r="DY43" s="222">
        <f>IF(DX43=Punktsystem!$B$6,IF(AND(Punktsystem!$D$9&lt;&gt;"",'alle Spiele'!$H43-'alle Spiele'!$J43='alle Spiele'!DX43-'alle Spiele'!DY43,'alle Spiele'!$H43&lt;&gt;'alle Spiele'!$J43),Punktsystem!$B$9,0)+IF(AND(Punktsystem!$D$11&lt;&gt;"",OR('alle Spiele'!$H43='alle Spiele'!DX43,'alle Spiele'!$J43='alle Spiele'!DY43)),Punktsystem!$B$11,0)+IF(AND(Punktsystem!$D$10&lt;&gt;"",'alle Spiele'!$H43='alle Spiele'!$J43,'alle Spiele'!DX43='alle Spiele'!DY43,ABS('alle Spiele'!$H43-'alle Spiele'!DX43)=1),Punktsystem!$B$10,0),0)</f>
        <v>0</v>
      </c>
      <c r="DZ43" s="223">
        <f>IF(DX43=Punktsystem!$B$5,IF(AND(Punktsystem!$I$14&lt;&gt;"",'alle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A43" s="226">
        <f>IF(OR('alle Spiele'!EA43="",'alle Spiele'!EB43="",'alle Spiele'!$K43="x"),0,IF(AND('alle Spiele'!$H43='alle Spiele'!EA43,'alle Spiele'!$J43='alle Spiele'!EB43),Punktsystem!$B$5,IF(OR(AND('alle Spiele'!$H43-'alle Spiele'!$J43&lt;0,'alle Spiele'!EA43-'alle Spiele'!EB43&lt;0),AND('alle Spiele'!$H43-'alle Spiele'!$J43&gt;0,'alle Spiele'!EA43-'alle Spiele'!EB43&gt;0),AND('alle Spiele'!$H43-'alle Spiele'!$J43=0,'alle Spiele'!EA43-'alle Spiele'!EB43=0)),Punktsystem!$B$6,0)))</f>
        <v>0</v>
      </c>
      <c r="EB43" s="222">
        <f>IF(EA43=Punktsystem!$B$6,IF(AND(Punktsystem!$D$9&lt;&gt;"",'alle Spiele'!$H43-'alle Spiele'!$J43='alle Spiele'!EA43-'alle Spiele'!EB43,'alle Spiele'!$H43&lt;&gt;'alle Spiele'!$J43),Punktsystem!$B$9,0)+IF(AND(Punktsystem!$D$11&lt;&gt;"",OR('alle Spiele'!$H43='alle Spiele'!EA43,'alle Spiele'!$J43='alle Spiele'!EB43)),Punktsystem!$B$11,0)+IF(AND(Punktsystem!$D$10&lt;&gt;"",'alle Spiele'!$H43='alle Spiele'!$J43,'alle Spiele'!EA43='alle Spiele'!EB43,ABS('alle Spiele'!$H43-'alle Spiele'!EA43)=1),Punktsystem!$B$10,0),0)</f>
        <v>0</v>
      </c>
      <c r="EC43" s="223">
        <f>IF(EA43=Punktsystem!$B$5,IF(AND(Punktsystem!$I$14&lt;&gt;"",'alle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D43" s="226">
        <f>IF(OR('alle Spiele'!ED43="",'alle Spiele'!EE43="",'alle Spiele'!$K43="x"),0,IF(AND('alle Spiele'!$H43='alle Spiele'!ED43,'alle Spiele'!$J43='alle Spiele'!EE43),Punktsystem!$B$5,IF(OR(AND('alle Spiele'!$H43-'alle Spiele'!$J43&lt;0,'alle Spiele'!ED43-'alle Spiele'!EE43&lt;0),AND('alle Spiele'!$H43-'alle Spiele'!$J43&gt;0,'alle Spiele'!ED43-'alle Spiele'!EE43&gt;0),AND('alle Spiele'!$H43-'alle Spiele'!$J43=0,'alle Spiele'!ED43-'alle Spiele'!EE43=0)),Punktsystem!$B$6,0)))</f>
        <v>0</v>
      </c>
      <c r="EE43" s="222">
        <f>IF(ED43=Punktsystem!$B$6,IF(AND(Punktsystem!$D$9&lt;&gt;"",'alle Spiele'!$H43-'alle Spiele'!$J43='alle Spiele'!ED43-'alle Spiele'!EE43,'alle Spiele'!$H43&lt;&gt;'alle Spiele'!$J43),Punktsystem!$B$9,0)+IF(AND(Punktsystem!$D$11&lt;&gt;"",OR('alle Spiele'!$H43='alle Spiele'!ED43,'alle Spiele'!$J43='alle Spiele'!EE43)),Punktsystem!$B$11,0)+IF(AND(Punktsystem!$D$10&lt;&gt;"",'alle Spiele'!$H43='alle Spiele'!$J43,'alle Spiele'!ED43='alle Spiele'!EE43,ABS('alle Spiele'!$H43-'alle Spiele'!ED43)=1),Punktsystem!$B$10,0),0)</f>
        <v>0</v>
      </c>
      <c r="EF43" s="223">
        <f>IF(ED43=Punktsystem!$B$5,IF(AND(Punktsystem!$I$14&lt;&gt;"",'alle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G43" s="226">
        <f>IF(OR('alle Spiele'!EG43="",'alle Spiele'!EH43="",'alle Spiele'!$K43="x"),0,IF(AND('alle Spiele'!$H43='alle Spiele'!EG43,'alle Spiele'!$J43='alle Spiele'!EH43),Punktsystem!$B$5,IF(OR(AND('alle Spiele'!$H43-'alle Spiele'!$J43&lt;0,'alle Spiele'!EG43-'alle Spiele'!EH43&lt;0),AND('alle Spiele'!$H43-'alle Spiele'!$J43&gt;0,'alle Spiele'!EG43-'alle Spiele'!EH43&gt;0),AND('alle Spiele'!$H43-'alle Spiele'!$J43=0,'alle Spiele'!EG43-'alle Spiele'!EH43=0)),Punktsystem!$B$6,0)))</f>
        <v>0</v>
      </c>
      <c r="EH43" s="222">
        <f>IF(EG43=Punktsystem!$B$6,IF(AND(Punktsystem!$D$9&lt;&gt;"",'alle Spiele'!$H43-'alle Spiele'!$J43='alle Spiele'!EG43-'alle Spiele'!EH43,'alle Spiele'!$H43&lt;&gt;'alle Spiele'!$J43),Punktsystem!$B$9,0)+IF(AND(Punktsystem!$D$11&lt;&gt;"",OR('alle Spiele'!$H43='alle Spiele'!EG43,'alle Spiele'!$J43='alle Spiele'!EH43)),Punktsystem!$B$11,0)+IF(AND(Punktsystem!$D$10&lt;&gt;"",'alle Spiele'!$H43='alle Spiele'!$J43,'alle Spiele'!EG43='alle Spiele'!EH43,ABS('alle Spiele'!$H43-'alle Spiele'!EG43)=1),Punktsystem!$B$10,0),0)</f>
        <v>0</v>
      </c>
      <c r="EI43" s="223">
        <f>IF(EG43=Punktsystem!$B$5,IF(AND(Punktsystem!$I$14&lt;&gt;"",'alle Spiele'!$H43+'alle Spiele'!$J43&gt;Punktsystem!$D$14),('alle Spiele'!$H43+'alle Spiele'!$J43-Punktsystem!$D$14)*Punktsystem!$F$14,0)+IF(AND(Punktsystem!$I$15&lt;&gt;"",ABS('alle Spiele'!$H43-'alle Spiele'!$J43)&gt;Punktsystem!$D$15),(ABS('alle Spiele'!$H43-'alle Spiele'!$J43)-Punktsystem!$D$15)*Punktsystem!$F$15,0),0)</f>
        <v>0</v>
      </c>
    </row>
    <row r="44" spans="1:139">
      <c r="A44"/>
      <c r="B44"/>
      <c r="C44"/>
      <c r="D44"/>
      <c r="E44"/>
      <c r="F44"/>
      <c r="G44"/>
      <c r="H44"/>
      <c r="J44"/>
      <c r="K44"/>
      <c r="L44"/>
      <c r="M44"/>
      <c r="N44"/>
      <c r="O44"/>
      <c r="P44"/>
      <c r="Q44"/>
      <c r="T44" s="226">
        <f>IF(OR('alle Spiele'!T44="",'alle Spiele'!U44="",'alle Spiele'!$K44="x"),0,IF(AND('alle Spiele'!$H44='alle Spiele'!T44,'alle Spiele'!$J44='alle Spiele'!U44),Punktsystem!$B$5,IF(OR(AND('alle Spiele'!$H44-'alle Spiele'!$J44&lt;0,'alle Spiele'!T44-'alle Spiele'!U44&lt;0),AND('alle Spiele'!$H44-'alle Spiele'!$J44&gt;0,'alle Spiele'!T44-'alle Spiele'!U44&gt;0),AND('alle Spiele'!$H44-'alle Spiele'!$J44=0,'alle Spiele'!T44-'alle Spiele'!U44=0)),Punktsystem!$B$6,0)))</f>
        <v>0</v>
      </c>
      <c r="U44" s="222">
        <f>IF(T44=Punktsystem!$B$6,IF(AND(Punktsystem!$D$9&lt;&gt;"",'alle Spiele'!$H44-'alle Spiele'!$J44='alle Spiele'!T44-'alle Spiele'!U44,'alle Spiele'!$H44&lt;&gt;'alle Spiele'!$J44),Punktsystem!$B$9,0)+IF(AND(Punktsystem!$D$11&lt;&gt;"",OR('alle Spiele'!$H44='alle Spiele'!T44,'alle Spiele'!$J44='alle Spiele'!U44)),Punktsystem!$B$11,0)+IF(AND(Punktsystem!$D$10&lt;&gt;"",'alle Spiele'!$H44='alle Spiele'!$J44,'alle Spiele'!T44='alle Spiele'!U44,ABS('alle Spiele'!$H44-'alle Spiele'!T44)=1),Punktsystem!$B$10,0),0)</f>
        <v>0</v>
      </c>
      <c r="V44" s="223">
        <f>IF(T44=Punktsystem!$B$5,IF(AND(Punktsystem!$I$14&lt;&gt;"",'alle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W44" s="226">
        <f>IF(OR('alle Spiele'!W44="",'alle Spiele'!X44="",'alle Spiele'!$K44="x"),0,IF(AND('alle Spiele'!$H44='alle Spiele'!W44,'alle Spiele'!$J44='alle Spiele'!X44),Punktsystem!$B$5,IF(OR(AND('alle Spiele'!$H44-'alle Spiele'!$J44&lt;0,'alle Spiele'!W44-'alle Spiele'!X44&lt;0),AND('alle Spiele'!$H44-'alle Spiele'!$J44&gt;0,'alle Spiele'!W44-'alle Spiele'!X44&gt;0),AND('alle Spiele'!$H44-'alle Spiele'!$J44=0,'alle Spiele'!W44-'alle Spiele'!X44=0)),Punktsystem!$B$6,0)))</f>
        <v>0</v>
      </c>
      <c r="X44" s="222">
        <f>IF(W44=Punktsystem!$B$6,IF(AND(Punktsystem!$D$9&lt;&gt;"",'alle Spiele'!$H44-'alle Spiele'!$J44='alle Spiele'!W44-'alle Spiele'!X44,'alle Spiele'!$H44&lt;&gt;'alle Spiele'!$J44),Punktsystem!$B$9,0)+IF(AND(Punktsystem!$D$11&lt;&gt;"",OR('alle Spiele'!$H44='alle Spiele'!W44,'alle Spiele'!$J44='alle Spiele'!X44)),Punktsystem!$B$11,0)+IF(AND(Punktsystem!$D$10&lt;&gt;"",'alle Spiele'!$H44='alle Spiele'!$J44,'alle Spiele'!W44='alle Spiele'!X44,ABS('alle Spiele'!$H44-'alle Spiele'!W44)=1),Punktsystem!$B$10,0),0)</f>
        <v>0</v>
      </c>
      <c r="Y44" s="223">
        <f>IF(W44=Punktsystem!$B$5,IF(AND(Punktsystem!$I$14&lt;&gt;"",'alle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Z44" s="226">
        <f>IF(OR('alle Spiele'!Z44="",'alle Spiele'!AA44="",'alle Spiele'!$K44="x"),0,IF(AND('alle Spiele'!$H44='alle Spiele'!Z44,'alle Spiele'!$J44='alle Spiele'!AA44),Punktsystem!$B$5,IF(OR(AND('alle Spiele'!$H44-'alle Spiele'!$J44&lt;0,'alle Spiele'!Z44-'alle Spiele'!AA44&lt;0),AND('alle Spiele'!$H44-'alle Spiele'!$J44&gt;0,'alle Spiele'!Z44-'alle Spiele'!AA44&gt;0),AND('alle Spiele'!$H44-'alle Spiele'!$J44=0,'alle Spiele'!Z44-'alle Spiele'!AA44=0)),Punktsystem!$B$6,0)))</f>
        <v>0</v>
      </c>
      <c r="AA44" s="222">
        <f>IF(Z44=Punktsystem!$B$6,IF(AND(Punktsystem!$D$9&lt;&gt;"",'alle Spiele'!$H44-'alle Spiele'!$J44='alle Spiele'!Z44-'alle Spiele'!AA44,'alle Spiele'!$H44&lt;&gt;'alle Spiele'!$J44),Punktsystem!$B$9,0)+IF(AND(Punktsystem!$D$11&lt;&gt;"",OR('alle Spiele'!$H44='alle Spiele'!Z44,'alle Spiele'!$J44='alle Spiele'!AA44)),Punktsystem!$B$11,0)+IF(AND(Punktsystem!$D$10&lt;&gt;"",'alle Spiele'!$H44='alle Spiele'!$J44,'alle Spiele'!Z44='alle Spiele'!AA44,ABS('alle Spiele'!$H44-'alle Spiele'!Z44)=1),Punktsystem!$B$10,0),0)</f>
        <v>0</v>
      </c>
      <c r="AB44" s="223">
        <f>IF(Z44=Punktsystem!$B$5,IF(AND(Punktsystem!$I$14&lt;&gt;"",'alle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C44" s="226">
        <f>IF(OR('alle Spiele'!AC44="",'alle Spiele'!AD44="",'alle Spiele'!$K44="x"),0,IF(AND('alle Spiele'!$H44='alle Spiele'!AC44,'alle Spiele'!$J44='alle Spiele'!AD44),Punktsystem!$B$5,IF(OR(AND('alle Spiele'!$H44-'alle Spiele'!$J44&lt;0,'alle Spiele'!AC44-'alle Spiele'!AD44&lt;0),AND('alle Spiele'!$H44-'alle Spiele'!$J44&gt;0,'alle Spiele'!AC44-'alle Spiele'!AD44&gt;0),AND('alle Spiele'!$H44-'alle Spiele'!$J44=0,'alle Spiele'!AC44-'alle Spiele'!AD44=0)),Punktsystem!$B$6,0)))</f>
        <v>0</v>
      </c>
      <c r="AD44" s="222">
        <f>IF(AC44=Punktsystem!$B$6,IF(AND(Punktsystem!$D$9&lt;&gt;"",'alle Spiele'!$H44-'alle Spiele'!$J44='alle Spiele'!AC44-'alle Spiele'!AD44,'alle Spiele'!$H44&lt;&gt;'alle Spiele'!$J44),Punktsystem!$B$9,0)+IF(AND(Punktsystem!$D$11&lt;&gt;"",OR('alle Spiele'!$H44='alle Spiele'!AC44,'alle Spiele'!$J44='alle Spiele'!AD44)),Punktsystem!$B$11,0)+IF(AND(Punktsystem!$D$10&lt;&gt;"",'alle Spiele'!$H44='alle Spiele'!$J44,'alle Spiele'!AC44='alle Spiele'!AD44,ABS('alle Spiele'!$H44-'alle Spiele'!AC44)=1),Punktsystem!$B$10,0),0)</f>
        <v>0</v>
      </c>
      <c r="AE44" s="223">
        <f>IF(AC44=Punktsystem!$B$5,IF(AND(Punktsystem!$I$14&lt;&gt;"",'alle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F44" s="226">
        <f>IF(OR('alle Spiele'!AF44="",'alle Spiele'!AG44="",'alle Spiele'!$K44="x"),0,IF(AND('alle Spiele'!$H44='alle Spiele'!AF44,'alle Spiele'!$J44='alle Spiele'!AG44),Punktsystem!$B$5,IF(OR(AND('alle Spiele'!$H44-'alle Spiele'!$J44&lt;0,'alle Spiele'!AF44-'alle Spiele'!AG44&lt;0),AND('alle Spiele'!$H44-'alle Spiele'!$J44&gt;0,'alle Spiele'!AF44-'alle Spiele'!AG44&gt;0),AND('alle Spiele'!$H44-'alle Spiele'!$J44=0,'alle Spiele'!AF44-'alle Spiele'!AG44=0)),Punktsystem!$B$6,0)))</f>
        <v>0</v>
      </c>
      <c r="AG44" s="222">
        <f>IF(AF44=Punktsystem!$B$6,IF(AND(Punktsystem!$D$9&lt;&gt;"",'alle Spiele'!$H44-'alle Spiele'!$J44='alle Spiele'!AF44-'alle Spiele'!AG44,'alle Spiele'!$H44&lt;&gt;'alle Spiele'!$J44),Punktsystem!$B$9,0)+IF(AND(Punktsystem!$D$11&lt;&gt;"",OR('alle Spiele'!$H44='alle Spiele'!AF44,'alle Spiele'!$J44='alle Spiele'!AG44)),Punktsystem!$B$11,0)+IF(AND(Punktsystem!$D$10&lt;&gt;"",'alle Spiele'!$H44='alle Spiele'!$J44,'alle Spiele'!AF44='alle Spiele'!AG44,ABS('alle Spiele'!$H44-'alle Spiele'!AF44)=1),Punktsystem!$B$10,0),0)</f>
        <v>0</v>
      </c>
      <c r="AH44" s="223">
        <f>IF(AF44=Punktsystem!$B$5,IF(AND(Punktsystem!$I$14&lt;&gt;"",'alle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I44" s="226">
        <f>IF(OR('alle Spiele'!AI44="",'alle Spiele'!AJ44="",'alle Spiele'!$K44="x"),0,IF(AND('alle Spiele'!$H44='alle Spiele'!AI44,'alle Spiele'!$J44='alle Spiele'!AJ44),Punktsystem!$B$5,IF(OR(AND('alle Spiele'!$H44-'alle Spiele'!$J44&lt;0,'alle Spiele'!AI44-'alle Spiele'!AJ44&lt;0),AND('alle Spiele'!$H44-'alle Spiele'!$J44&gt;0,'alle Spiele'!AI44-'alle Spiele'!AJ44&gt;0),AND('alle Spiele'!$H44-'alle Spiele'!$J44=0,'alle Spiele'!AI44-'alle Spiele'!AJ44=0)),Punktsystem!$B$6,0)))</f>
        <v>0</v>
      </c>
      <c r="AJ44" s="222">
        <f>IF(AI44=Punktsystem!$B$6,IF(AND(Punktsystem!$D$9&lt;&gt;"",'alle Spiele'!$H44-'alle Spiele'!$J44='alle Spiele'!AI44-'alle Spiele'!AJ44,'alle Spiele'!$H44&lt;&gt;'alle Spiele'!$J44),Punktsystem!$B$9,0)+IF(AND(Punktsystem!$D$11&lt;&gt;"",OR('alle Spiele'!$H44='alle Spiele'!AI44,'alle Spiele'!$J44='alle Spiele'!AJ44)),Punktsystem!$B$11,0)+IF(AND(Punktsystem!$D$10&lt;&gt;"",'alle Spiele'!$H44='alle Spiele'!$J44,'alle Spiele'!AI44='alle Spiele'!AJ44,ABS('alle Spiele'!$H44-'alle Spiele'!AI44)=1),Punktsystem!$B$10,0),0)</f>
        <v>0</v>
      </c>
      <c r="AK44" s="223">
        <f>IF(AI44=Punktsystem!$B$5,IF(AND(Punktsystem!$I$14&lt;&gt;"",'alle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L44" s="226">
        <f>IF(OR('alle Spiele'!AL44="",'alle Spiele'!AM44="",'alle Spiele'!$K44="x"),0,IF(AND('alle Spiele'!$H44='alle Spiele'!AL44,'alle Spiele'!$J44='alle Spiele'!AM44),Punktsystem!$B$5,IF(OR(AND('alle Spiele'!$H44-'alle Spiele'!$J44&lt;0,'alle Spiele'!AL44-'alle Spiele'!AM44&lt;0),AND('alle Spiele'!$H44-'alle Spiele'!$J44&gt;0,'alle Spiele'!AL44-'alle Spiele'!AM44&gt;0),AND('alle Spiele'!$H44-'alle Spiele'!$J44=0,'alle Spiele'!AL44-'alle Spiele'!AM44=0)),Punktsystem!$B$6,0)))</f>
        <v>0</v>
      </c>
      <c r="AM44" s="222">
        <f>IF(AL44=Punktsystem!$B$6,IF(AND(Punktsystem!$D$9&lt;&gt;"",'alle Spiele'!$H44-'alle Spiele'!$J44='alle Spiele'!AL44-'alle Spiele'!AM44,'alle Spiele'!$H44&lt;&gt;'alle Spiele'!$J44),Punktsystem!$B$9,0)+IF(AND(Punktsystem!$D$11&lt;&gt;"",OR('alle Spiele'!$H44='alle Spiele'!AL44,'alle Spiele'!$J44='alle Spiele'!AM44)),Punktsystem!$B$11,0)+IF(AND(Punktsystem!$D$10&lt;&gt;"",'alle Spiele'!$H44='alle Spiele'!$J44,'alle Spiele'!AL44='alle Spiele'!AM44,ABS('alle Spiele'!$H44-'alle Spiele'!AL44)=1),Punktsystem!$B$10,0),0)</f>
        <v>0</v>
      </c>
      <c r="AN44" s="223">
        <f>IF(AL44=Punktsystem!$B$5,IF(AND(Punktsystem!$I$14&lt;&gt;"",'alle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O44" s="226">
        <f>IF(OR('alle Spiele'!AO44="",'alle Spiele'!AP44="",'alle Spiele'!$K44="x"),0,IF(AND('alle Spiele'!$H44='alle Spiele'!AO44,'alle Spiele'!$J44='alle Spiele'!AP44),Punktsystem!$B$5,IF(OR(AND('alle Spiele'!$H44-'alle Spiele'!$J44&lt;0,'alle Spiele'!AO44-'alle Spiele'!AP44&lt;0),AND('alle Spiele'!$H44-'alle Spiele'!$J44&gt;0,'alle Spiele'!AO44-'alle Spiele'!AP44&gt;0),AND('alle Spiele'!$H44-'alle Spiele'!$J44=0,'alle Spiele'!AO44-'alle Spiele'!AP44=0)),Punktsystem!$B$6,0)))</f>
        <v>0</v>
      </c>
      <c r="AP44" s="222">
        <f>IF(AO44=Punktsystem!$B$6,IF(AND(Punktsystem!$D$9&lt;&gt;"",'alle Spiele'!$H44-'alle Spiele'!$J44='alle Spiele'!AO44-'alle Spiele'!AP44,'alle Spiele'!$H44&lt;&gt;'alle Spiele'!$J44),Punktsystem!$B$9,0)+IF(AND(Punktsystem!$D$11&lt;&gt;"",OR('alle Spiele'!$H44='alle Spiele'!AO44,'alle Spiele'!$J44='alle Spiele'!AP44)),Punktsystem!$B$11,0)+IF(AND(Punktsystem!$D$10&lt;&gt;"",'alle Spiele'!$H44='alle Spiele'!$J44,'alle Spiele'!AO44='alle Spiele'!AP44,ABS('alle Spiele'!$H44-'alle Spiele'!AO44)=1),Punktsystem!$B$10,0),0)</f>
        <v>0</v>
      </c>
      <c r="AQ44" s="223">
        <f>IF(AO44=Punktsystem!$B$5,IF(AND(Punktsystem!$I$14&lt;&gt;"",'alle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R44" s="226">
        <f>IF(OR('alle Spiele'!AR44="",'alle Spiele'!AS44="",'alle Spiele'!$K44="x"),0,IF(AND('alle Spiele'!$H44='alle Spiele'!AR44,'alle Spiele'!$J44='alle Spiele'!AS44),Punktsystem!$B$5,IF(OR(AND('alle Spiele'!$H44-'alle Spiele'!$J44&lt;0,'alle Spiele'!AR44-'alle Spiele'!AS44&lt;0),AND('alle Spiele'!$H44-'alle Spiele'!$J44&gt;0,'alle Spiele'!AR44-'alle Spiele'!AS44&gt;0),AND('alle Spiele'!$H44-'alle Spiele'!$J44=0,'alle Spiele'!AR44-'alle Spiele'!AS44=0)),Punktsystem!$B$6,0)))</f>
        <v>0</v>
      </c>
      <c r="AS44" s="222">
        <f>IF(AR44=Punktsystem!$B$6,IF(AND(Punktsystem!$D$9&lt;&gt;"",'alle Spiele'!$H44-'alle Spiele'!$J44='alle Spiele'!AR44-'alle Spiele'!AS44,'alle Spiele'!$H44&lt;&gt;'alle Spiele'!$J44),Punktsystem!$B$9,0)+IF(AND(Punktsystem!$D$11&lt;&gt;"",OR('alle Spiele'!$H44='alle Spiele'!AR44,'alle Spiele'!$J44='alle Spiele'!AS44)),Punktsystem!$B$11,0)+IF(AND(Punktsystem!$D$10&lt;&gt;"",'alle Spiele'!$H44='alle Spiele'!$J44,'alle Spiele'!AR44='alle Spiele'!AS44,ABS('alle Spiele'!$H44-'alle Spiele'!AR44)=1),Punktsystem!$B$10,0),0)</f>
        <v>0</v>
      </c>
      <c r="AT44" s="223">
        <f>IF(AR44=Punktsystem!$B$5,IF(AND(Punktsystem!$I$14&lt;&gt;"",'alle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U44" s="226">
        <f>IF(OR('alle Spiele'!AU44="",'alle Spiele'!AV44="",'alle Spiele'!$K44="x"),0,IF(AND('alle Spiele'!$H44='alle Spiele'!AU44,'alle Spiele'!$J44='alle Spiele'!AV44),Punktsystem!$B$5,IF(OR(AND('alle Spiele'!$H44-'alle Spiele'!$J44&lt;0,'alle Spiele'!AU44-'alle Spiele'!AV44&lt;0),AND('alle Spiele'!$H44-'alle Spiele'!$J44&gt;0,'alle Spiele'!AU44-'alle Spiele'!AV44&gt;0),AND('alle Spiele'!$H44-'alle Spiele'!$J44=0,'alle Spiele'!AU44-'alle Spiele'!AV44=0)),Punktsystem!$B$6,0)))</f>
        <v>0</v>
      </c>
      <c r="AV44" s="222">
        <f>IF(AU44=Punktsystem!$B$6,IF(AND(Punktsystem!$D$9&lt;&gt;"",'alle Spiele'!$H44-'alle Spiele'!$J44='alle Spiele'!AU44-'alle Spiele'!AV44,'alle Spiele'!$H44&lt;&gt;'alle Spiele'!$J44),Punktsystem!$B$9,0)+IF(AND(Punktsystem!$D$11&lt;&gt;"",OR('alle Spiele'!$H44='alle Spiele'!AU44,'alle Spiele'!$J44='alle Spiele'!AV44)),Punktsystem!$B$11,0)+IF(AND(Punktsystem!$D$10&lt;&gt;"",'alle Spiele'!$H44='alle Spiele'!$J44,'alle Spiele'!AU44='alle Spiele'!AV44,ABS('alle Spiele'!$H44-'alle Spiele'!AU44)=1),Punktsystem!$B$10,0),0)</f>
        <v>0</v>
      </c>
      <c r="AW44" s="223">
        <f>IF(AU44=Punktsystem!$B$5,IF(AND(Punktsystem!$I$14&lt;&gt;"",'alle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X44" s="226">
        <f>IF(OR('alle Spiele'!AX44="",'alle Spiele'!AY44="",'alle Spiele'!$K44="x"),0,IF(AND('alle Spiele'!$H44='alle Spiele'!AX44,'alle Spiele'!$J44='alle Spiele'!AY44),Punktsystem!$B$5,IF(OR(AND('alle Spiele'!$H44-'alle Spiele'!$J44&lt;0,'alle Spiele'!AX44-'alle Spiele'!AY44&lt;0),AND('alle Spiele'!$H44-'alle Spiele'!$J44&gt;0,'alle Spiele'!AX44-'alle Spiele'!AY44&gt;0),AND('alle Spiele'!$H44-'alle Spiele'!$J44=0,'alle Spiele'!AX44-'alle Spiele'!AY44=0)),Punktsystem!$B$6,0)))</f>
        <v>0</v>
      </c>
      <c r="AY44" s="222">
        <f>IF(AX44=Punktsystem!$B$6,IF(AND(Punktsystem!$D$9&lt;&gt;"",'alle Spiele'!$H44-'alle Spiele'!$J44='alle Spiele'!AX44-'alle Spiele'!AY44,'alle Spiele'!$H44&lt;&gt;'alle Spiele'!$J44),Punktsystem!$B$9,0)+IF(AND(Punktsystem!$D$11&lt;&gt;"",OR('alle Spiele'!$H44='alle Spiele'!AX44,'alle Spiele'!$J44='alle Spiele'!AY44)),Punktsystem!$B$11,0)+IF(AND(Punktsystem!$D$10&lt;&gt;"",'alle Spiele'!$H44='alle Spiele'!$J44,'alle Spiele'!AX44='alle Spiele'!AY44,ABS('alle Spiele'!$H44-'alle Spiele'!AX44)=1),Punktsystem!$B$10,0),0)</f>
        <v>0</v>
      </c>
      <c r="AZ44" s="223">
        <f>IF(AX44=Punktsystem!$B$5,IF(AND(Punktsystem!$I$14&lt;&gt;"",'alle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A44" s="226">
        <f>IF(OR('alle Spiele'!BA44="",'alle Spiele'!BB44="",'alle Spiele'!$K44="x"),0,IF(AND('alle Spiele'!$H44='alle Spiele'!BA44,'alle Spiele'!$J44='alle Spiele'!BB44),Punktsystem!$B$5,IF(OR(AND('alle Spiele'!$H44-'alle Spiele'!$J44&lt;0,'alle Spiele'!BA44-'alle Spiele'!BB44&lt;0),AND('alle Spiele'!$H44-'alle Spiele'!$J44&gt;0,'alle Spiele'!BA44-'alle Spiele'!BB44&gt;0),AND('alle Spiele'!$H44-'alle Spiele'!$J44=0,'alle Spiele'!BA44-'alle Spiele'!BB44=0)),Punktsystem!$B$6,0)))</f>
        <v>0</v>
      </c>
      <c r="BB44" s="222">
        <f>IF(BA44=Punktsystem!$B$6,IF(AND(Punktsystem!$D$9&lt;&gt;"",'alle Spiele'!$H44-'alle Spiele'!$J44='alle Spiele'!BA44-'alle Spiele'!BB44,'alle Spiele'!$H44&lt;&gt;'alle Spiele'!$J44),Punktsystem!$B$9,0)+IF(AND(Punktsystem!$D$11&lt;&gt;"",OR('alle Spiele'!$H44='alle Spiele'!BA44,'alle Spiele'!$J44='alle Spiele'!BB44)),Punktsystem!$B$11,0)+IF(AND(Punktsystem!$D$10&lt;&gt;"",'alle Spiele'!$H44='alle Spiele'!$J44,'alle Spiele'!BA44='alle Spiele'!BB44,ABS('alle Spiele'!$H44-'alle Spiele'!BA44)=1),Punktsystem!$B$10,0),0)</f>
        <v>0</v>
      </c>
      <c r="BC44" s="223">
        <f>IF(BA44=Punktsystem!$B$5,IF(AND(Punktsystem!$I$14&lt;&gt;"",'alle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D44" s="226">
        <f>IF(OR('alle Spiele'!BD44="",'alle Spiele'!BE44="",'alle Spiele'!$K44="x"),0,IF(AND('alle Spiele'!$H44='alle Spiele'!BD44,'alle Spiele'!$J44='alle Spiele'!BE44),Punktsystem!$B$5,IF(OR(AND('alle Spiele'!$H44-'alle Spiele'!$J44&lt;0,'alle Spiele'!BD44-'alle Spiele'!BE44&lt;0),AND('alle Spiele'!$H44-'alle Spiele'!$J44&gt;0,'alle Spiele'!BD44-'alle Spiele'!BE44&gt;0),AND('alle Spiele'!$H44-'alle Spiele'!$J44=0,'alle Spiele'!BD44-'alle Spiele'!BE44=0)),Punktsystem!$B$6,0)))</f>
        <v>0</v>
      </c>
      <c r="BE44" s="222">
        <f>IF(BD44=Punktsystem!$B$6,IF(AND(Punktsystem!$D$9&lt;&gt;"",'alle Spiele'!$H44-'alle Spiele'!$J44='alle Spiele'!BD44-'alle Spiele'!BE44,'alle Spiele'!$H44&lt;&gt;'alle Spiele'!$J44),Punktsystem!$B$9,0)+IF(AND(Punktsystem!$D$11&lt;&gt;"",OR('alle Spiele'!$H44='alle Spiele'!BD44,'alle Spiele'!$J44='alle Spiele'!BE44)),Punktsystem!$B$11,0)+IF(AND(Punktsystem!$D$10&lt;&gt;"",'alle Spiele'!$H44='alle Spiele'!$J44,'alle Spiele'!BD44='alle Spiele'!BE44,ABS('alle Spiele'!$H44-'alle Spiele'!BD44)=1),Punktsystem!$B$10,0),0)</f>
        <v>0</v>
      </c>
      <c r="BF44" s="223">
        <f>IF(BD44=Punktsystem!$B$5,IF(AND(Punktsystem!$I$14&lt;&gt;"",'alle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G44" s="226">
        <f>IF(OR('alle Spiele'!BG44="",'alle Spiele'!BH44="",'alle Spiele'!$K44="x"),0,IF(AND('alle Spiele'!$H44='alle Spiele'!BG44,'alle Spiele'!$J44='alle Spiele'!BH44),Punktsystem!$B$5,IF(OR(AND('alle Spiele'!$H44-'alle Spiele'!$J44&lt;0,'alle Spiele'!BG44-'alle Spiele'!BH44&lt;0),AND('alle Spiele'!$H44-'alle Spiele'!$J44&gt;0,'alle Spiele'!BG44-'alle Spiele'!BH44&gt;0),AND('alle Spiele'!$H44-'alle Spiele'!$J44=0,'alle Spiele'!BG44-'alle Spiele'!BH44=0)),Punktsystem!$B$6,0)))</f>
        <v>0</v>
      </c>
      <c r="BH44" s="222">
        <f>IF(BG44=Punktsystem!$B$6,IF(AND(Punktsystem!$D$9&lt;&gt;"",'alle Spiele'!$H44-'alle Spiele'!$J44='alle Spiele'!BG44-'alle Spiele'!BH44,'alle Spiele'!$H44&lt;&gt;'alle Spiele'!$J44),Punktsystem!$B$9,0)+IF(AND(Punktsystem!$D$11&lt;&gt;"",OR('alle Spiele'!$H44='alle Spiele'!BG44,'alle Spiele'!$J44='alle Spiele'!BH44)),Punktsystem!$B$11,0)+IF(AND(Punktsystem!$D$10&lt;&gt;"",'alle Spiele'!$H44='alle Spiele'!$J44,'alle Spiele'!BG44='alle Spiele'!BH44,ABS('alle Spiele'!$H44-'alle Spiele'!BG44)=1),Punktsystem!$B$10,0),0)</f>
        <v>0</v>
      </c>
      <c r="BI44" s="223">
        <f>IF(BG44=Punktsystem!$B$5,IF(AND(Punktsystem!$I$14&lt;&gt;"",'alle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J44" s="226">
        <f>IF(OR('alle Spiele'!BJ44="",'alle Spiele'!BK44="",'alle Spiele'!$K44="x"),0,IF(AND('alle Spiele'!$H44='alle Spiele'!BJ44,'alle Spiele'!$J44='alle Spiele'!BK44),Punktsystem!$B$5,IF(OR(AND('alle Spiele'!$H44-'alle Spiele'!$J44&lt;0,'alle Spiele'!BJ44-'alle Spiele'!BK44&lt;0),AND('alle Spiele'!$H44-'alle Spiele'!$J44&gt;0,'alle Spiele'!BJ44-'alle Spiele'!BK44&gt;0),AND('alle Spiele'!$H44-'alle Spiele'!$J44=0,'alle Spiele'!BJ44-'alle Spiele'!BK44=0)),Punktsystem!$B$6,0)))</f>
        <v>0</v>
      </c>
      <c r="BK44" s="222">
        <f>IF(BJ44=Punktsystem!$B$6,IF(AND(Punktsystem!$D$9&lt;&gt;"",'alle Spiele'!$H44-'alle Spiele'!$J44='alle Spiele'!BJ44-'alle Spiele'!BK44,'alle Spiele'!$H44&lt;&gt;'alle Spiele'!$J44),Punktsystem!$B$9,0)+IF(AND(Punktsystem!$D$11&lt;&gt;"",OR('alle Spiele'!$H44='alle Spiele'!BJ44,'alle Spiele'!$J44='alle Spiele'!BK44)),Punktsystem!$B$11,0)+IF(AND(Punktsystem!$D$10&lt;&gt;"",'alle Spiele'!$H44='alle Spiele'!$J44,'alle Spiele'!BJ44='alle Spiele'!BK44,ABS('alle Spiele'!$H44-'alle Spiele'!BJ44)=1),Punktsystem!$B$10,0),0)</f>
        <v>0</v>
      </c>
      <c r="BL44" s="223">
        <f>IF(BJ44=Punktsystem!$B$5,IF(AND(Punktsystem!$I$14&lt;&gt;"",'alle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M44" s="226">
        <f>IF(OR('alle Spiele'!BM44="",'alle Spiele'!BN44="",'alle Spiele'!$K44="x"),0,IF(AND('alle Spiele'!$H44='alle Spiele'!BM44,'alle Spiele'!$J44='alle Spiele'!BN44),Punktsystem!$B$5,IF(OR(AND('alle Spiele'!$H44-'alle Spiele'!$J44&lt;0,'alle Spiele'!BM44-'alle Spiele'!BN44&lt;0),AND('alle Spiele'!$H44-'alle Spiele'!$J44&gt;0,'alle Spiele'!BM44-'alle Spiele'!BN44&gt;0),AND('alle Spiele'!$H44-'alle Spiele'!$J44=0,'alle Spiele'!BM44-'alle Spiele'!BN44=0)),Punktsystem!$B$6,0)))</f>
        <v>0</v>
      </c>
      <c r="BN44" s="222">
        <f>IF(BM44=Punktsystem!$B$6,IF(AND(Punktsystem!$D$9&lt;&gt;"",'alle Spiele'!$H44-'alle Spiele'!$J44='alle Spiele'!BM44-'alle Spiele'!BN44,'alle Spiele'!$H44&lt;&gt;'alle Spiele'!$J44),Punktsystem!$B$9,0)+IF(AND(Punktsystem!$D$11&lt;&gt;"",OR('alle Spiele'!$H44='alle Spiele'!BM44,'alle Spiele'!$J44='alle Spiele'!BN44)),Punktsystem!$B$11,0)+IF(AND(Punktsystem!$D$10&lt;&gt;"",'alle Spiele'!$H44='alle Spiele'!$J44,'alle Spiele'!BM44='alle Spiele'!BN44,ABS('alle Spiele'!$H44-'alle Spiele'!BM44)=1),Punktsystem!$B$10,0),0)</f>
        <v>0</v>
      </c>
      <c r="BO44" s="223">
        <f>IF(BM44=Punktsystem!$B$5,IF(AND(Punktsystem!$I$14&lt;&gt;"",'alle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P44" s="226">
        <f>IF(OR('alle Spiele'!BP44="",'alle Spiele'!BQ44="",'alle Spiele'!$K44="x"),0,IF(AND('alle Spiele'!$H44='alle Spiele'!BP44,'alle Spiele'!$J44='alle Spiele'!BQ44),Punktsystem!$B$5,IF(OR(AND('alle Spiele'!$H44-'alle Spiele'!$J44&lt;0,'alle Spiele'!BP44-'alle Spiele'!BQ44&lt;0),AND('alle Spiele'!$H44-'alle Spiele'!$J44&gt;0,'alle Spiele'!BP44-'alle Spiele'!BQ44&gt;0),AND('alle Spiele'!$H44-'alle Spiele'!$J44=0,'alle Spiele'!BP44-'alle Spiele'!BQ44=0)),Punktsystem!$B$6,0)))</f>
        <v>0</v>
      </c>
      <c r="BQ44" s="222">
        <f>IF(BP44=Punktsystem!$B$6,IF(AND(Punktsystem!$D$9&lt;&gt;"",'alle Spiele'!$H44-'alle Spiele'!$J44='alle Spiele'!BP44-'alle Spiele'!BQ44,'alle Spiele'!$H44&lt;&gt;'alle Spiele'!$J44),Punktsystem!$B$9,0)+IF(AND(Punktsystem!$D$11&lt;&gt;"",OR('alle Spiele'!$H44='alle Spiele'!BP44,'alle Spiele'!$J44='alle Spiele'!BQ44)),Punktsystem!$B$11,0)+IF(AND(Punktsystem!$D$10&lt;&gt;"",'alle Spiele'!$H44='alle Spiele'!$J44,'alle Spiele'!BP44='alle Spiele'!BQ44,ABS('alle Spiele'!$H44-'alle Spiele'!BP44)=1),Punktsystem!$B$10,0),0)</f>
        <v>0</v>
      </c>
      <c r="BR44" s="223">
        <f>IF(BP44=Punktsystem!$B$5,IF(AND(Punktsystem!$I$14&lt;&gt;"",'alle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S44" s="226">
        <f>IF(OR('alle Spiele'!BS44="",'alle Spiele'!BT44="",'alle Spiele'!$K44="x"),0,IF(AND('alle Spiele'!$H44='alle Spiele'!BS44,'alle Spiele'!$J44='alle Spiele'!BT44),Punktsystem!$B$5,IF(OR(AND('alle Spiele'!$H44-'alle Spiele'!$J44&lt;0,'alle Spiele'!BS44-'alle Spiele'!BT44&lt;0),AND('alle Spiele'!$H44-'alle Spiele'!$J44&gt;0,'alle Spiele'!BS44-'alle Spiele'!BT44&gt;0),AND('alle Spiele'!$H44-'alle Spiele'!$J44=0,'alle Spiele'!BS44-'alle Spiele'!BT44=0)),Punktsystem!$B$6,0)))</f>
        <v>0</v>
      </c>
      <c r="BT44" s="222">
        <f>IF(BS44=Punktsystem!$B$6,IF(AND(Punktsystem!$D$9&lt;&gt;"",'alle Spiele'!$H44-'alle Spiele'!$J44='alle Spiele'!BS44-'alle Spiele'!BT44,'alle Spiele'!$H44&lt;&gt;'alle Spiele'!$J44),Punktsystem!$B$9,0)+IF(AND(Punktsystem!$D$11&lt;&gt;"",OR('alle Spiele'!$H44='alle Spiele'!BS44,'alle Spiele'!$J44='alle Spiele'!BT44)),Punktsystem!$B$11,0)+IF(AND(Punktsystem!$D$10&lt;&gt;"",'alle Spiele'!$H44='alle Spiele'!$J44,'alle Spiele'!BS44='alle Spiele'!BT44,ABS('alle Spiele'!$H44-'alle Spiele'!BS44)=1),Punktsystem!$B$10,0),0)</f>
        <v>0</v>
      </c>
      <c r="BU44" s="223">
        <f>IF(BS44=Punktsystem!$B$5,IF(AND(Punktsystem!$I$14&lt;&gt;"",'alle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V44" s="226">
        <f>IF(OR('alle Spiele'!BV44="",'alle Spiele'!BW44="",'alle Spiele'!$K44="x"),0,IF(AND('alle Spiele'!$H44='alle Spiele'!BV44,'alle Spiele'!$J44='alle Spiele'!BW44),Punktsystem!$B$5,IF(OR(AND('alle Spiele'!$H44-'alle Spiele'!$J44&lt;0,'alle Spiele'!BV44-'alle Spiele'!BW44&lt;0),AND('alle Spiele'!$H44-'alle Spiele'!$J44&gt;0,'alle Spiele'!BV44-'alle Spiele'!BW44&gt;0),AND('alle Spiele'!$H44-'alle Spiele'!$J44=0,'alle Spiele'!BV44-'alle Spiele'!BW44=0)),Punktsystem!$B$6,0)))</f>
        <v>0</v>
      </c>
      <c r="BW44" s="222">
        <f>IF(BV44=Punktsystem!$B$6,IF(AND(Punktsystem!$D$9&lt;&gt;"",'alle Spiele'!$H44-'alle Spiele'!$J44='alle Spiele'!BV44-'alle Spiele'!BW44,'alle Spiele'!$H44&lt;&gt;'alle Spiele'!$J44),Punktsystem!$B$9,0)+IF(AND(Punktsystem!$D$11&lt;&gt;"",OR('alle Spiele'!$H44='alle Spiele'!BV44,'alle Spiele'!$J44='alle Spiele'!BW44)),Punktsystem!$B$11,0)+IF(AND(Punktsystem!$D$10&lt;&gt;"",'alle Spiele'!$H44='alle Spiele'!$J44,'alle Spiele'!BV44='alle Spiele'!BW44,ABS('alle Spiele'!$H44-'alle Spiele'!BV44)=1),Punktsystem!$B$10,0),0)</f>
        <v>0</v>
      </c>
      <c r="BX44" s="223">
        <f>IF(BV44=Punktsystem!$B$5,IF(AND(Punktsystem!$I$14&lt;&gt;"",'alle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Y44" s="226">
        <f>IF(OR('alle Spiele'!BY44="",'alle Spiele'!BZ44="",'alle Spiele'!$K44="x"),0,IF(AND('alle Spiele'!$H44='alle Spiele'!BY44,'alle Spiele'!$J44='alle Spiele'!BZ44),Punktsystem!$B$5,IF(OR(AND('alle Spiele'!$H44-'alle Spiele'!$J44&lt;0,'alle Spiele'!BY44-'alle Spiele'!BZ44&lt;0),AND('alle Spiele'!$H44-'alle Spiele'!$J44&gt;0,'alle Spiele'!BY44-'alle Spiele'!BZ44&gt;0),AND('alle Spiele'!$H44-'alle Spiele'!$J44=0,'alle Spiele'!BY44-'alle Spiele'!BZ44=0)),Punktsystem!$B$6,0)))</f>
        <v>0</v>
      </c>
      <c r="BZ44" s="222">
        <f>IF(BY44=Punktsystem!$B$6,IF(AND(Punktsystem!$D$9&lt;&gt;"",'alle Spiele'!$H44-'alle Spiele'!$J44='alle Spiele'!BY44-'alle Spiele'!BZ44,'alle Spiele'!$H44&lt;&gt;'alle Spiele'!$J44),Punktsystem!$B$9,0)+IF(AND(Punktsystem!$D$11&lt;&gt;"",OR('alle Spiele'!$H44='alle Spiele'!BY44,'alle Spiele'!$J44='alle Spiele'!BZ44)),Punktsystem!$B$11,0)+IF(AND(Punktsystem!$D$10&lt;&gt;"",'alle Spiele'!$H44='alle Spiele'!$J44,'alle Spiele'!BY44='alle Spiele'!BZ44,ABS('alle Spiele'!$H44-'alle Spiele'!BY44)=1),Punktsystem!$B$10,0),0)</f>
        <v>0</v>
      </c>
      <c r="CA44" s="223">
        <f>IF(BY44=Punktsystem!$B$5,IF(AND(Punktsystem!$I$14&lt;&gt;"",'alle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B44" s="226">
        <f>IF(OR('alle Spiele'!CB44="",'alle Spiele'!CC44="",'alle Spiele'!$K44="x"),0,IF(AND('alle Spiele'!$H44='alle Spiele'!CB44,'alle Spiele'!$J44='alle Spiele'!CC44),Punktsystem!$B$5,IF(OR(AND('alle Spiele'!$H44-'alle Spiele'!$J44&lt;0,'alle Spiele'!CB44-'alle Spiele'!CC44&lt;0),AND('alle Spiele'!$H44-'alle Spiele'!$J44&gt;0,'alle Spiele'!CB44-'alle Spiele'!CC44&gt;0),AND('alle Spiele'!$H44-'alle Spiele'!$J44=0,'alle Spiele'!CB44-'alle Spiele'!CC44=0)),Punktsystem!$B$6,0)))</f>
        <v>0</v>
      </c>
      <c r="CC44" s="222">
        <f>IF(CB44=Punktsystem!$B$6,IF(AND(Punktsystem!$D$9&lt;&gt;"",'alle Spiele'!$H44-'alle Spiele'!$J44='alle Spiele'!CB44-'alle Spiele'!CC44,'alle Spiele'!$H44&lt;&gt;'alle Spiele'!$J44),Punktsystem!$B$9,0)+IF(AND(Punktsystem!$D$11&lt;&gt;"",OR('alle Spiele'!$H44='alle Spiele'!CB44,'alle Spiele'!$J44='alle Spiele'!CC44)),Punktsystem!$B$11,0)+IF(AND(Punktsystem!$D$10&lt;&gt;"",'alle Spiele'!$H44='alle Spiele'!$J44,'alle Spiele'!CB44='alle Spiele'!CC44,ABS('alle Spiele'!$H44-'alle Spiele'!CB44)=1),Punktsystem!$B$10,0),0)</f>
        <v>0</v>
      </c>
      <c r="CD44" s="223">
        <f>IF(CB44=Punktsystem!$B$5,IF(AND(Punktsystem!$I$14&lt;&gt;"",'alle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E44" s="226">
        <f>IF(OR('alle Spiele'!CE44="",'alle Spiele'!CF44="",'alle Spiele'!$K44="x"),0,IF(AND('alle Spiele'!$H44='alle Spiele'!CE44,'alle Spiele'!$J44='alle Spiele'!CF44),Punktsystem!$B$5,IF(OR(AND('alle Spiele'!$H44-'alle Spiele'!$J44&lt;0,'alle Spiele'!CE44-'alle Spiele'!CF44&lt;0),AND('alle Spiele'!$H44-'alle Spiele'!$J44&gt;0,'alle Spiele'!CE44-'alle Spiele'!CF44&gt;0),AND('alle Spiele'!$H44-'alle Spiele'!$J44=0,'alle Spiele'!CE44-'alle Spiele'!CF44=0)),Punktsystem!$B$6,0)))</f>
        <v>0</v>
      </c>
      <c r="CF44" s="222">
        <f>IF(CE44=Punktsystem!$B$6,IF(AND(Punktsystem!$D$9&lt;&gt;"",'alle Spiele'!$H44-'alle Spiele'!$J44='alle Spiele'!CE44-'alle Spiele'!CF44,'alle Spiele'!$H44&lt;&gt;'alle Spiele'!$J44),Punktsystem!$B$9,0)+IF(AND(Punktsystem!$D$11&lt;&gt;"",OR('alle Spiele'!$H44='alle Spiele'!CE44,'alle Spiele'!$J44='alle Spiele'!CF44)),Punktsystem!$B$11,0)+IF(AND(Punktsystem!$D$10&lt;&gt;"",'alle Spiele'!$H44='alle Spiele'!$J44,'alle Spiele'!CE44='alle Spiele'!CF44,ABS('alle Spiele'!$H44-'alle Spiele'!CE44)=1),Punktsystem!$B$10,0),0)</f>
        <v>0</v>
      </c>
      <c r="CG44" s="223">
        <f>IF(CE44=Punktsystem!$B$5,IF(AND(Punktsystem!$I$14&lt;&gt;"",'alle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H44" s="226">
        <f>IF(OR('alle Spiele'!CH44="",'alle Spiele'!CI44="",'alle Spiele'!$K44="x"),0,IF(AND('alle Spiele'!$H44='alle Spiele'!CH44,'alle Spiele'!$J44='alle Spiele'!CI44),Punktsystem!$B$5,IF(OR(AND('alle Spiele'!$H44-'alle Spiele'!$J44&lt;0,'alle Spiele'!CH44-'alle Spiele'!CI44&lt;0),AND('alle Spiele'!$H44-'alle Spiele'!$J44&gt;0,'alle Spiele'!CH44-'alle Spiele'!CI44&gt;0),AND('alle Spiele'!$H44-'alle Spiele'!$J44=0,'alle Spiele'!CH44-'alle Spiele'!CI44=0)),Punktsystem!$B$6,0)))</f>
        <v>0</v>
      </c>
      <c r="CI44" s="222">
        <f>IF(CH44=Punktsystem!$B$6,IF(AND(Punktsystem!$D$9&lt;&gt;"",'alle Spiele'!$H44-'alle Spiele'!$J44='alle Spiele'!CH44-'alle Spiele'!CI44,'alle Spiele'!$H44&lt;&gt;'alle Spiele'!$J44),Punktsystem!$B$9,0)+IF(AND(Punktsystem!$D$11&lt;&gt;"",OR('alle Spiele'!$H44='alle Spiele'!CH44,'alle Spiele'!$J44='alle Spiele'!CI44)),Punktsystem!$B$11,0)+IF(AND(Punktsystem!$D$10&lt;&gt;"",'alle Spiele'!$H44='alle Spiele'!$J44,'alle Spiele'!CH44='alle Spiele'!CI44,ABS('alle Spiele'!$H44-'alle Spiele'!CH44)=1),Punktsystem!$B$10,0),0)</f>
        <v>0</v>
      </c>
      <c r="CJ44" s="223">
        <f>IF(CH44=Punktsystem!$B$5,IF(AND(Punktsystem!$I$14&lt;&gt;"",'alle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K44" s="226">
        <f>IF(OR('alle Spiele'!CK44="",'alle Spiele'!CL44="",'alle Spiele'!$K44="x"),0,IF(AND('alle Spiele'!$H44='alle Spiele'!CK44,'alle Spiele'!$J44='alle Spiele'!CL44),Punktsystem!$B$5,IF(OR(AND('alle Spiele'!$H44-'alle Spiele'!$J44&lt;0,'alle Spiele'!CK44-'alle Spiele'!CL44&lt;0),AND('alle Spiele'!$H44-'alle Spiele'!$J44&gt;0,'alle Spiele'!CK44-'alle Spiele'!CL44&gt;0),AND('alle Spiele'!$H44-'alle Spiele'!$J44=0,'alle Spiele'!CK44-'alle Spiele'!CL44=0)),Punktsystem!$B$6,0)))</f>
        <v>0</v>
      </c>
      <c r="CL44" s="222">
        <f>IF(CK44=Punktsystem!$B$6,IF(AND(Punktsystem!$D$9&lt;&gt;"",'alle Spiele'!$H44-'alle Spiele'!$J44='alle Spiele'!CK44-'alle Spiele'!CL44,'alle Spiele'!$H44&lt;&gt;'alle Spiele'!$J44),Punktsystem!$B$9,0)+IF(AND(Punktsystem!$D$11&lt;&gt;"",OR('alle Spiele'!$H44='alle Spiele'!CK44,'alle Spiele'!$J44='alle Spiele'!CL44)),Punktsystem!$B$11,0)+IF(AND(Punktsystem!$D$10&lt;&gt;"",'alle Spiele'!$H44='alle Spiele'!$J44,'alle Spiele'!CK44='alle Spiele'!CL44,ABS('alle Spiele'!$H44-'alle Spiele'!CK44)=1),Punktsystem!$B$10,0),0)</f>
        <v>0</v>
      </c>
      <c r="CM44" s="223">
        <f>IF(CK44=Punktsystem!$B$5,IF(AND(Punktsystem!$I$14&lt;&gt;"",'alle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N44" s="226">
        <f>IF(OR('alle Spiele'!CN44="",'alle Spiele'!CO44="",'alle Spiele'!$K44="x"),0,IF(AND('alle Spiele'!$H44='alle Spiele'!CN44,'alle Spiele'!$J44='alle Spiele'!CO44),Punktsystem!$B$5,IF(OR(AND('alle Spiele'!$H44-'alle Spiele'!$J44&lt;0,'alle Spiele'!CN44-'alle Spiele'!CO44&lt;0),AND('alle Spiele'!$H44-'alle Spiele'!$J44&gt;0,'alle Spiele'!CN44-'alle Spiele'!CO44&gt;0),AND('alle Spiele'!$H44-'alle Spiele'!$J44=0,'alle Spiele'!CN44-'alle Spiele'!CO44=0)),Punktsystem!$B$6,0)))</f>
        <v>0</v>
      </c>
      <c r="CO44" s="222">
        <f>IF(CN44=Punktsystem!$B$6,IF(AND(Punktsystem!$D$9&lt;&gt;"",'alle Spiele'!$H44-'alle Spiele'!$J44='alle Spiele'!CN44-'alle Spiele'!CO44,'alle Spiele'!$H44&lt;&gt;'alle Spiele'!$J44),Punktsystem!$B$9,0)+IF(AND(Punktsystem!$D$11&lt;&gt;"",OR('alle Spiele'!$H44='alle Spiele'!CN44,'alle Spiele'!$J44='alle Spiele'!CO44)),Punktsystem!$B$11,0)+IF(AND(Punktsystem!$D$10&lt;&gt;"",'alle Spiele'!$H44='alle Spiele'!$J44,'alle Spiele'!CN44='alle Spiele'!CO44,ABS('alle Spiele'!$H44-'alle Spiele'!CN44)=1),Punktsystem!$B$10,0),0)</f>
        <v>0</v>
      </c>
      <c r="CP44" s="223">
        <f>IF(CN44=Punktsystem!$B$5,IF(AND(Punktsystem!$I$14&lt;&gt;"",'alle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Q44" s="226">
        <f>IF(OR('alle Spiele'!CQ44="",'alle Spiele'!CR44="",'alle Spiele'!$K44="x"),0,IF(AND('alle Spiele'!$H44='alle Spiele'!CQ44,'alle Spiele'!$J44='alle Spiele'!CR44),Punktsystem!$B$5,IF(OR(AND('alle Spiele'!$H44-'alle Spiele'!$J44&lt;0,'alle Spiele'!CQ44-'alle Spiele'!CR44&lt;0),AND('alle Spiele'!$H44-'alle Spiele'!$J44&gt;0,'alle Spiele'!CQ44-'alle Spiele'!CR44&gt;0),AND('alle Spiele'!$H44-'alle Spiele'!$J44=0,'alle Spiele'!CQ44-'alle Spiele'!CR44=0)),Punktsystem!$B$6,0)))</f>
        <v>0</v>
      </c>
      <c r="CR44" s="222">
        <f>IF(CQ44=Punktsystem!$B$6,IF(AND(Punktsystem!$D$9&lt;&gt;"",'alle Spiele'!$H44-'alle Spiele'!$J44='alle Spiele'!CQ44-'alle Spiele'!CR44,'alle Spiele'!$H44&lt;&gt;'alle Spiele'!$J44),Punktsystem!$B$9,0)+IF(AND(Punktsystem!$D$11&lt;&gt;"",OR('alle Spiele'!$H44='alle Spiele'!CQ44,'alle Spiele'!$J44='alle Spiele'!CR44)),Punktsystem!$B$11,0)+IF(AND(Punktsystem!$D$10&lt;&gt;"",'alle Spiele'!$H44='alle Spiele'!$J44,'alle Spiele'!CQ44='alle Spiele'!CR44,ABS('alle Spiele'!$H44-'alle Spiele'!CQ44)=1),Punktsystem!$B$10,0),0)</f>
        <v>0</v>
      </c>
      <c r="CS44" s="223">
        <f>IF(CQ44=Punktsystem!$B$5,IF(AND(Punktsystem!$I$14&lt;&gt;"",'alle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T44" s="226">
        <f>IF(OR('alle Spiele'!CT44="",'alle Spiele'!CU44="",'alle Spiele'!$K44="x"),0,IF(AND('alle Spiele'!$H44='alle Spiele'!CT44,'alle Spiele'!$J44='alle Spiele'!CU44),Punktsystem!$B$5,IF(OR(AND('alle Spiele'!$H44-'alle Spiele'!$J44&lt;0,'alle Spiele'!CT44-'alle Spiele'!CU44&lt;0),AND('alle Spiele'!$H44-'alle Spiele'!$J44&gt;0,'alle Spiele'!CT44-'alle Spiele'!CU44&gt;0),AND('alle Spiele'!$H44-'alle Spiele'!$J44=0,'alle Spiele'!CT44-'alle Spiele'!CU44=0)),Punktsystem!$B$6,0)))</f>
        <v>0</v>
      </c>
      <c r="CU44" s="222">
        <f>IF(CT44=Punktsystem!$B$6,IF(AND(Punktsystem!$D$9&lt;&gt;"",'alle Spiele'!$H44-'alle Spiele'!$J44='alle Spiele'!CT44-'alle Spiele'!CU44,'alle Spiele'!$H44&lt;&gt;'alle Spiele'!$J44),Punktsystem!$B$9,0)+IF(AND(Punktsystem!$D$11&lt;&gt;"",OR('alle Spiele'!$H44='alle Spiele'!CT44,'alle Spiele'!$J44='alle Spiele'!CU44)),Punktsystem!$B$11,0)+IF(AND(Punktsystem!$D$10&lt;&gt;"",'alle Spiele'!$H44='alle Spiele'!$J44,'alle Spiele'!CT44='alle Spiele'!CU44,ABS('alle Spiele'!$H44-'alle Spiele'!CT44)=1),Punktsystem!$B$10,0),0)</f>
        <v>0</v>
      </c>
      <c r="CV44" s="223">
        <f>IF(CT44=Punktsystem!$B$5,IF(AND(Punktsystem!$I$14&lt;&gt;"",'alle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W44" s="226">
        <f>IF(OR('alle Spiele'!CW44="",'alle Spiele'!CX44="",'alle Spiele'!$K44="x"),0,IF(AND('alle Spiele'!$H44='alle Spiele'!CW44,'alle Spiele'!$J44='alle Spiele'!CX44),Punktsystem!$B$5,IF(OR(AND('alle Spiele'!$H44-'alle Spiele'!$J44&lt;0,'alle Spiele'!CW44-'alle Spiele'!CX44&lt;0),AND('alle Spiele'!$H44-'alle Spiele'!$J44&gt;0,'alle Spiele'!CW44-'alle Spiele'!CX44&gt;0),AND('alle Spiele'!$H44-'alle Spiele'!$J44=0,'alle Spiele'!CW44-'alle Spiele'!CX44=0)),Punktsystem!$B$6,0)))</f>
        <v>0</v>
      </c>
      <c r="CX44" s="222">
        <f>IF(CW44=Punktsystem!$B$6,IF(AND(Punktsystem!$D$9&lt;&gt;"",'alle Spiele'!$H44-'alle Spiele'!$J44='alle Spiele'!CW44-'alle Spiele'!CX44,'alle Spiele'!$H44&lt;&gt;'alle Spiele'!$J44),Punktsystem!$B$9,0)+IF(AND(Punktsystem!$D$11&lt;&gt;"",OR('alle Spiele'!$H44='alle Spiele'!CW44,'alle Spiele'!$J44='alle Spiele'!CX44)),Punktsystem!$B$11,0)+IF(AND(Punktsystem!$D$10&lt;&gt;"",'alle Spiele'!$H44='alle Spiele'!$J44,'alle Spiele'!CW44='alle Spiele'!CX44,ABS('alle Spiele'!$H44-'alle Spiele'!CW44)=1),Punktsystem!$B$10,0),0)</f>
        <v>0</v>
      </c>
      <c r="CY44" s="223">
        <f>IF(CW44=Punktsystem!$B$5,IF(AND(Punktsystem!$I$14&lt;&gt;"",'alle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Z44" s="226">
        <f>IF(OR('alle Spiele'!CZ44="",'alle Spiele'!DA44="",'alle Spiele'!$K44="x"),0,IF(AND('alle Spiele'!$H44='alle Spiele'!CZ44,'alle Spiele'!$J44='alle Spiele'!DA44),Punktsystem!$B$5,IF(OR(AND('alle Spiele'!$H44-'alle Spiele'!$J44&lt;0,'alle Spiele'!CZ44-'alle Spiele'!DA44&lt;0),AND('alle Spiele'!$H44-'alle Spiele'!$J44&gt;0,'alle Spiele'!CZ44-'alle Spiele'!DA44&gt;0),AND('alle Spiele'!$H44-'alle Spiele'!$J44=0,'alle Spiele'!CZ44-'alle Spiele'!DA44=0)),Punktsystem!$B$6,0)))</f>
        <v>0</v>
      </c>
      <c r="DA44" s="222">
        <f>IF(CZ44=Punktsystem!$B$6,IF(AND(Punktsystem!$D$9&lt;&gt;"",'alle Spiele'!$H44-'alle Spiele'!$J44='alle Spiele'!CZ44-'alle Spiele'!DA44,'alle Spiele'!$H44&lt;&gt;'alle Spiele'!$J44),Punktsystem!$B$9,0)+IF(AND(Punktsystem!$D$11&lt;&gt;"",OR('alle Spiele'!$H44='alle Spiele'!CZ44,'alle Spiele'!$J44='alle Spiele'!DA44)),Punktsystem!$B$11,0)+IF(AND(Punktsystem!$D$10&lt;&gt;"",'alle Spiele'!$H44='alle Spiele'!$J44,'alle Spiele'!CZ44='alle Spiele'!DA44,ABS('alle Spiele'!$H44-'alle Spiele'!CZ44)=1),Punktsystem!$B$10,0),0)</f>
        <v>0</v>
      </c>
      <c r="DB44" s="223">
        <f>IF(CZ44=Punktsystem!$B$5,IF(AND(Punktsystem!$I$14&lt;&gt;"",'alle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C44" s="226">
        <f>IF(OR('alle Spiele'!DC44="",'alle Spiele'!DD44="",'alle Spiele'!$K44="x"),0,IF(AND('alle Spiele'!$H44='alle Spiele'!DC44,'alle Spiele'!$J44='alle Spiele'!DD44),Punktsystem!$B$5,IF(OR(AND('alle Spiele'!$H44-'alle Spiele'!$J44&lt;0,'alle Spiele'!DC44-'alle Spiele'!DD44&lt;0),AND('alle Spiele'!$H44-'alle Spiele'!$J44&gt;0,'alle Spiele'!DC44-'alle Spiele'!DD44&gt;0),AND('alle Spiele'!$H44-'alle Spiele'!$J44=0,'alle Spiele'!DC44-'alle Spiele'!DD44=0)),Punktsystem!$B$6,0)))</f>
        <v>0</v>
      </c>
      <c r="DD44" s="222">
        <f>IF(DC44=Punktsystem!$B$6,IF(AND(Punktsystem!$D$9&lt;&gt;"",'alle Spiele'!$H44-'alle Spiele'!$J44='alle Spiele'!DC44-'alle Spiele'!DD44,'alle Spiele'!$H44&lt;&gt;'alle Spiele'!$J44),Punktsystem!$B$9,0)+IF(AND(Punktsystem!$D$11&lt;&gt;"",OR('alle Spiele'!$H44='alle Spiele'!DC44,'alle Spiele'!$J44='alle Spiele'!DD44)),Punktsystem!$B$11,0)+IF(AND(Punktsystem!$D$10&lt;&gt;"",'alle Spiele'!$H44='alle Spiele'!$J44,'alle Spiele'!DC44='alle Spiele'!DD44,ABS('alle Spiele'!$H44-'alle Spiele'!DC44)=1),Punktsystem!$B$10,0),0)</f>
        <v>0</v>
      </c>
      <c r="DE44" s="223">
        <f>IF(DC44=Punktsystem!$B$5,IF(AND(Punktsystem!$I$14&lt;&gt;"",'alle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F44" s="226">
        <f>IF(OR('alle Spiele'!DF44="",'alle Spiele'!DG44="",'alle Spiele'!$K44="x"),0,IF(AND('alle Spiele'!$H44='alle Spiele'!DF44,'alle Spiele'!$J44='alle Spiele'!DG44),Punktsystem!$B$5,IF(OR(AND('alle Spiele'!$H44-'alle Spiele'!$J44&lt;0,'alle Spiele'!DF44-'alle Spiele'!DG44&lt;0),AND('alle Spiele'!$H44-'alle Spiele'!$J44&gt;0,'alle Spiele'!DF44-'alle Spiele'!DG44&gt;0),AND('alle Spiele'!$H44-'alle Spiele'!$J44=0,'alle Spiele'!DF44-'alle Spiele'!DG44=0)),Punktsystem!$B$6,0)))</f>
        <v>0</v>
      </c>
      <c r="DG44" s="222">
        <f>IF(DF44=Punktsystem!$B$6,IF(AND(Punktsystem!$D$9&lt;&gt;"",'alle Spiele'!$H44-'alle Spiele'!$J44='alle Spiele'!DF44-'alle Spiele'!DG44,'alle Spiele'!$H44&lt;&gt;'alle Spiele'!$J44),Punktsystem!$B$9,0)+IF(AND(Punktsystem!$D$11&lt;&gt;"",OR('alle Spiele'!$H44='alle Spiele'!DF44,'alle Spiele'!$J44='alle Spiele'!DG44)),Punktsystem!$B$11,0)+IF(AND(Punktsystem!$D$10&lt;&gt;"",'alle Spiele'!$H44='alle Spiele'!$J44,'alle Spiele'!DF44='alle Spiele'!DG44,ABS('alle Spiele'!$H44-'alle Spiele'!DF44)=1),Punktsystem!$B$10,0),0)</f>
        <v>0</v>
      </c>
      <c r="DH44" s="223">
        <f>IF(DF44=Punktsystem!$B$5,IF(AND(Punktsystem!$I$14&lt;&gt;"",'alle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I44" s="226">
        <f>IF(OR('alle Spiele'!DI44="",'alle Spiele'!DJ44="",'alle Spiele'!$K44="x"),0,IF(AND('alle Spiele'!$H44='alle Spiele'!DI44,'alle Spiele'!$J44='alle Spiele'!DJ44),Punktsystem!$B$5,IF(OR(AND('alle Spiele'!$H44-'alle Spiele'!$J44&lt;0,'alle Spiele'!DI44-'alle Spiele'!DJ44&lt;0),AND('alle Spiele'!$H44-'alle Spiele'!$J44&gt;0,'alle Spiele'!DI44-'alle Spiele'!DJ44&gt;0),AND('alle Spiele'!$H44-'alle Spiele'!$J44=0,'alle Spiele'!DI44-'alle Spiele'!DJ44=0)),Punktsystem!$B$6,0)))</f>
        <v>0</v>
      </c>
      <c r="DJ44" s="222">
        <f>IF(DI44=Punktsystem!$B$6,IF(AND(Punktsystem!$D$9&lt;&gt;"",'alle Spiele'!$H44-'alle Spiele'!$J44='alle Spiele'!DI44-'alle Spiele'!DJ44,'alle Spiele'!$H44&lt;&gt;'alle Spiele'!$J44),Punktsystem!$B$9,0)+IF(AND(Punktsystem!$D$11&lt;&gt;"",OR('alle Spiele'!$H44='alle Spiele'!DI44,'alle Spiele'!$J44='alle Spiele'!DJ44)),Punktsystem!$B$11,0)+IF(AND(Punktsystem!$D$10&lt;&gt;"",'alle Spiele'!$H44='alle Spiele'!$J44,'alle Spiele'!DI44='alle Spiele'!DJ44,ABS('alle Spiele'!$H44-'alle Spiele'!DI44)=1),Punktsystem!$B$10,0),0)</f>
        <v>0</v>
      </c>
      <c r="DK44" s="223">
        <f>IF(DI44=Punktsystem!$B$5,IF(AND(Punktsystem!$I$14&lt;&gt;"",'alle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L44" s="226">
        <f>IF(OR('alle Spiele'!DL44="",'alle Spiele'!DM44="",'alle Spiele'!$K44="x"),0,IF(AND('alle Spiele'!$H44='alle Spiele'!DL44,'alle Spiele'!$J44='alle Spiele'!DM44),Punktsystem!$B$5,IF(OR(AND('alle Spiele'!$H44-'alle Spiele'!$J44&lt;0,'alle Spiele'!DL44-'alle Spiele'!DM44&lt;0),AND('alle Spiele'!$H44-'alle Spiele'!$J44&gt;0,'alle Spiele'!DL44-'alle Spiele'!DM44&gt;0),AND('alle Spiele'!$H44-'alle Spiele'!$J44=0,'alle Spiele'!DL44-'alle Spiele'!DM44=0)),Punktsystem!$B$6,0)))</f>
        <v>0</v>
      </c>
      <c r="DM44" s="222">
        <f>IF(DL44=Punktsystem!$B$6,IF(AND(Punktsystem!$D$9&lt;&gt;"",'alle Spiele'!$H44-'alle Spiele'!$J44='alle Spiele'!DL44-'alle Spiele'!DM44,'alle Spiele'!$H44&lt;&gt;'alle Spiele'!$J44),Punktsystem!$B$9,0)+IF(AND(Punktsystem!$D$11&lt;&gt;"",OR('alle Spiele'!$H44='alle Spiele'!DL44,'alle Spiele'!$J44='alle Spiele'!DM44)),Punktsystem!$B$11,0)+IF(AND(Punktsystem!$D$10&lt;&gt;"",'alle Spiele'!$H44='alle Spiele'!$J44,'alle Spiele'!DL44='alle Spiele'!DM44,ABS('alle Spiele'!$H44-'alle Spiele'!DL44)=1),Punktsystem!$B$10,0),0)</f>
        <v>0</v>
      </c>
      <c r="DN44" s="223">
        <f>IF(DL44=Punktsystem!$B$5,IF(AND(Punktsystem!$I$14&lt;&gt;"",'alle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O44" s="226">
        <f>IF(OR('alle Spiele'!DO44="",'alle Spiele'!DP44="",'alle Spiele'!$K44="x"),0,IF(AND('alle Spiele'!$H44='alle Spiele'!DO44,'alle Spiele'!$J44='alle Spiele'!DP44),Punktsystem!$B$5,IF(OR(AND('alle Spiele'!$H44-'alle Spiele'!$J44&lt;0,'alle Spiele'!DO44-'alle Spiele'!DP44&lt;0),AND('alle Spiele'!$H44-'alle Spiele'!$J44&gt;0,'alle Spiele'!DO44-'alle Spiele'!DP44&gt;0),AND('alle Spiele'!$H44-'alle Spiele'!$J44=0,'alle Spiele'!DO44-'alle Spiele'!DP44=0)),Punktsystem!$B$6,0)))</f>
        <v>0</v>
      </c>
      <c r="DP44" s="222">
        <f>IF(DO44=Punktsystem!$B$6,IF(AND(Punktsystem!$D$9&lt;&gt;"",'alle Spiele'!$H44-'alle Spiele'!$J44='alle Spiele'!DO44-'alle Spiele'!DP44,'alle Spiele'!$H44&lt;&gt;'alle Spiele'!$J44),Punktsystem!$B$9,0)+IF(AND(Punktsystem!$D$11&lt;&gt;"",OR('alle Spiele'!$H44='alle Spiele'!DO44,'alle Spiele'!$J44='alle Spiele'!DP44)),Punktsystem!$B$11,0)+IF(AND(Punktsystem!$D$10&lt;&gt;"",'alle Spiele'!$H44='alle Spiele'!$J44,'alle Spiele'!DO44='alle Spiele'!DP44,ABS('alle Spiele'!$H44-'alle Spiele'!DO44)=1),Punktsystem!$B$10,0),0)</f>
        <v>0</v>
      </c>
      <c r="DQ44" s="223">
        <f>IF(DO44=Punktsystem!$B$5,IF(AND(Punktsystem!$I$14&lt;&gt;"",'alle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R44" s="226">
        <f>IF(OR('alle Spiele'!DR44="",'alle Spiele'!DS44="",'alle Spiele'!$K44="x"),0,IF(AND('alle Spiele'!$H44='alle Spiele'!DR44,'alle Spiele'!$J44='alle Spiele'!DS44),Punktsystem!$B$5,IF(OR(AND('alle Spiele'!$H44-'alle Spiele'!$J44&lt;0,'alle Spiele'!DR44-'alle Spiele'!DS44&lt;0),AND('alle Spiele'!$H44-'alle Spiele'!$J44&gt;0,'alle Spiele'!DR44-'alle Spiele'!DS44&gt;0),AND('alle Spiele'!$H44-'alle Spiele'!$J44=0,'alle Spiele'!DR44-'alle Spiele'!DS44=0)),Punktsystem!$B$6,0)))</f>
        <v>0</v>
      </c>
      <c r="DS44" s="222">
        <f>IF(DR44=Punktsystem!$B$6,IF(AND(Punktsystem!$D$9&lt;&gt;"",'alle Spiele'!$H44-'alle Spiele'!$J44='alle Spiele'!DR44-'alle Spiele'!DS44,'alle Spiele'!$H44&lt;&gt;'alle Spiele'!$J44),Punktsystem!$B$9,0)+IF(AND(Punktsystem!$D$11&lt;&gt;"",OR('alle Spiele'!$H44='alle Spiele'!DR44,'alle Spiele'!$J44='alle Spiele'!DS44)),Punktsystem!$B$11,0)+IF(AND(Punktsystem!$D$10&lt;&gt;"",'alle Spiele'!$H44='alle Spiele'!$J44,'alle Spiele'!DR44='alle Spiele'!DS44,ABS('alle Spiele'!$H44-'alle Spiele'!DR44)=1),Punktsystem!$B$10,0),0)</f>
        <v>0</v>
      </c>
      <c r="DT44" s="223">
        <f>IF(DR44=Punktsystem!$B$5,IF(AND(Punktsystem!$I$14&lt;&gt;"",'alle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U44" s="226">
        <f>IF(OR('alle Spiele'!DU44="",'alle Spiele'!DV44="",'alle Spiele'!$K44="x"),0,IF(AND('alle Spiele'!$H44='alle Spiele'!DU44,'alle Spiele'!$J44='alle Spiele'!DV44),Punktsystem!$B$5,IF(OR(AND('alle Spiele'!$H44-'alle Spiele'!$J44&lt;0,'alle Spiele'!DU44-'alle Spiele'!DV44&lt;0),AND('alle Spiele'!$H44-'alle Spiele'!$J44&gt;0,'alle Spiele'!DU44-'alle Spiele'!DV44&gt;0),AND('alle Spiele'!$H44-'alle Spiele'!$J44=0,'alle Spiele'!DU44-'alle Spiele'!DV44=0)),Punktsystem!$B$6,0)))</f>
        <v>0</v>
      </c>
      <c r="DV44" s="222">
        <f>IF(DU44=Punktsystem!$B$6,IF(AND(Punktsystem!$D$9&lt;&gt;"",'alle Spiele'!$H44-'alle Spiele'!$J44='alle Spiele'!DU44-'alle Spiele'!DV44,'alle Spiele'!$H44&lt;&gt;'alle Spiele'!$J44),Punktsystem!$B$9,0)+IF(AND(Punktsystem!$D$11&lt;&gt;"",OR('alle Spiele'!$H44='alle Spiele'!DU44,'alle Spiele'!$J44='alle Spiele'!DV44)),Punktsystem!$B$11,0)+IF(AND(Punktsystem!$D$10&lt;&gt;"",'alle Spiele'!$H44='alle Spiele'!$J44,'alle Spiele'!DU44='alle Spiele'!DV44,ABS('alle Spiele'!$H44-'alle Spiele'!DU44)=1),Punktsystem!$B$10,0),0)</f>
        <v>0</v>
      </c>
      <c r="DW44" s="223">
        <f>IF(DU44=Punktsystem!$B$5,IF(AND(Punktsystem!$I$14&lt;&gt;"",'alle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X44" s="226">
        <f>IF(OR('alle Spiele'!DX44="",'alle Spiele'!DY44="",'alle Spiele'!$K44="x"),0,IF(AND('alle Spiele'!$H44='alle Spiele'!DX44,'alle Spiele'!$J44='alle Spiele'!DY44),Punktsystem!$B$5,IF(OR(AND('alle Spiele'!$H44-'alle Spiele'!$J44&lt;0,'alle Spiele'!DX44-'alle Spiele'!DY44&lt;0),AND('alle Spiele'!$H44-'alle Spiele'!$J44&gt;0,'alle Spiele'!DX44-'alle Spiele'!DY44&gt;0),AND('alle Spiele'!$H44-'alle Spiele'!$J44=0,'alle Spiele'!DX44-'alle Spiele'!DY44=0)),Punktsystem!$B$6,0)))</f>
        <v>0</v>
      </c>
      <c r="DY44" s="222">
        <f>IF(DX44=Punktsystem!$B$6,IF(AND(Punktsystem!$D$9&lt;&gt;"",'alle Spiele'!$H44-'alle Spiele'!$J44='alle Spiele'!DX44-'alle Spiele'!DY44,'alle Spiele'!$H44&lt;&gt;'alle Spiele'!$J44),Punktsystem!$B$9,0)+IF(AND(Punktsystem!$D$11&lt;&gt;"",OR('alle Spiele'!$H44='alle Spiele'!DX44,'alle Spiele'!$J44='alle Spiele'!DY44)),Punktsystem!$B$11,0)+IF(AND(Punktsystem!$D$10&lt;&gt;"",'alle Spiele'!$H44='alle Spiele'!$J44,'alle Spiele'!DX44='alle Spiele'!DY44,ABS('alle Spiele'!$H44-'alle Spiele'!DX44)=1),Punktsystem!$B$10,0),0)</f>
        <v>0</v>
      </c>
      <c r="DZ44" s="223">
        <f>IF(DX44=Punktsystem!$B$5,IF(AND(Punktsystem!$I$14&lt;&gt;"",'alle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A44" s="226">
        <f>IF(OR('alle Spiele'!EA44="",'alle Spiele'!EB44="",'alle Spiele'!$K44="x"),0,IF(AND('alle Spiele'!$H44='alle Spiele'!EA44,'alle Spiele'!$J44='alle Spiele'!EB44),Punktsystem!$B$5,IF(OR(AND('alle Spiele'!$H44-'alle Spiele'!$J44&lt;0,'alle Spiele'!EA44-'alle Spiele'!EB44&lt;0),AND('alle Spiele'!$H44-'alle Spiele'!$J44&gt;0,'alle Spiele'!EA44-'alle Spiele'!EB44&gt;0),AND('alle Spiele'!$H44-'alle Spiele'!$J44=0,'alle Spiele'!EA44-'alle Spiele'!EB44=0)),Punktsystem!$B$6,0)))</f>
        <v>0</v>
      </c>
      <c r="EB44" s="222">
        <f>IF(EA44=Punktsystem!$B$6,IF(AND(Punktsystem!$D$9&lt;&gt;"",'alle Spiele'!$H44-'alle Spiele'!$J44='alle Spiele'!EA44-'alle Spiele'!EB44,'alle Spiele'!$H44&lt;&gt;'alle Spiele'!$J44),Punktsystem!$B$9,0)+IF(AND(Punktsystem!$D$11&lt;&gt;"",OR('alle Spiele'!$H44='alle Spiele'!EA44,'alle Spiele'!$J44='alle Spiele'!EB44)),Punktsystem!$B$11,0)+IF(AND(Punktsystem!$D$10&lt;&gt;"",'alle Spiele'!$H44='alle Spiele'!$J44,'alle Spiele'!EA44='alle Spiele'!EB44,ABS('alle Spiele'!$H44-'alle Spiele'!EA44)=1),Punktsystem!$B$10,0),0)</f>
        <v>0</v>
      </c>
      <c r="EC44" s="223">
        <f>IF(EA44=Punktsystem!$B$5,IF(AND(Punktsystem!$I$14&lt;&gt;"",'alle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D44" s="226">
        <f>IF(OR('alle Spiele'!ED44="",'alle Spiele'!EE44="",'alle Spiele'!$K44="x"),0,IF(AND('alle Spiele'!$H44='alle Spiele'!ED44,'alle Spiele'!$J44='alle Spiele'!EE44),Punktsystem!$B$5,IF(OR(AND('alle Spiele'!$H44-'alle Spiele'!$J44&lt;0,'alle Spiele'!ED44-'alle Spiele'!EE44&lt;0),AND('alle Spiele'!$H44-'alle Spiele'!$J44&gt;0,'alle Spiele'!ED44-'alle Spiele'!EE44&gt;0),AND('alle Spiele'!$H44-'alle Spiele'!$J44=0,'alle Spiele'!ED44-'alle Spiele'!EE44=0)),Punktsystem!$B$6,0)))</f>
        <v>0</v>
      </c>
      <c r="EE44" s="222">
        <f>IF(ED44=Punktsystem!$B$6,IF(AND(Punktsystem!$D$9&lt;&gt;"",'alle Spiele'!$H44-'alle Spiele'!$J44='alle Spiele'!ED44-'alle Spiele'!EE44,'alle Spiele'!$H44&lt;&gt;'alle Spiele'!$J44),Punktsystem!$B$9,0)+IF(AND(Punktsystem!$D$11&lt;&gt;"",OR('alle Spiele'!$H44='alle Spiele'!ED44,'alle Spiele'!$J44='alle Spiele'!EE44)),Punktsystem!$B$11,0)+IF(AND(Punktsystem!$D$10&lt;&gt;"",'alle Spiele'!$H44='alle Spiele'!$J44,'alle Spiele'!ED44='alle Spiele'!EE44,ABS('alle Spiele'!$H44-'alle Spiele'!ED44)=1),Punktsystem!$B$10,0),0)</f>
        <v>0</v>
      </c>
      <c r="EF44" s="223">
        <f>IF(ED44=Punktsystem!$B$5,IF(AND(Punktsystem!$I$14&lt;&gt;"",'alle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G44" s="226">
        <f>IF(OR('alle Spiele'!EG44="",'alle Spiele'!EH44="",'alle Spiele'!$K44="x"),0,IF(AND('alle Spiele'!$H44='alle Spiele'!EG44,'alle Spiele'!$J44='alle Spiele'!EH44),Punktsystem!$B$5,IF(OR(AND('alle Spiele'!$H44-'alle Spiele'!$J44&lt;0,'alle Spiele'!EG44-'alle Spiele'!EH44&lt;0),AND('alle Spiele'!$H44-'alle Spiele'!$J44&gt;0,'alle Spiele'!EG44-'alle Spiele'!EH44&gt;0),AND('alle Spiele'!$H44-'alle Spiele'!$J44=0,'alle Spiele'!EG44-'alle Spiele'!EH44=0)),Punktsystem!$B$6,0)))</f>
        <v>0</v>
      </c>
      <c r="EH44" s="222">
        <f>IF(EG44=Punktsystem!$B$6,IF(AND(Punktsystem!$D$9&lt;&gt;"",'alle Spiele'!$H44-'alle Spiele'!$J44='alle Spiele'!EG44-'alle Spiele'!EH44,'alle Spiele'!$H44&lt;&gt;'alle Spiele'!$J44),Punktsystem!$B$9,0)+IF(AND(Punktsystem!$D$11&lt;&gt;"",OR('alle Spiele'!$H44='alle Spiele'!EG44,'alle Spiele'!$J44='alle Spiele'!EH44)),Punktsystem!$B$11,0)+IF(AND(Punktsystem!$D$10&lt;&gt;"",'alle Spiele'!$H44='alle Spiele'!$J44,'alle Spiele'!EG44='alle Spiele'!EH44,ABS('alle Spiele'!$H44-'alle Spiele'!EG44)=1),Punktsystem!$B$10,0),0)</f>
        <v>0</v>
      </c>
      <c r="EI44" s="223">
        <f>IF(EG44=Punktsystem!$B$5,IF(AND(Punktsystem!$I$14&lt;&gt;"",'alle Spiele'!$H44+'alle Spiele'!$J44&gt;Punktsystem!$D$14),('alle Spiele'!$H44+'alle Spiele'!$J44-Punktsystem!$D$14)*Punktsystem!$F$14,0)+IF(AND(Punktsystem!$I$15&lt;&gt;"",ABS('alle Spiele'!$H44-'alle Spiele'!$J44)&gt;Punktsystem!$D$15),(ABS('alle Spiele'!$H44-'alle Spiele'!$J44)-Punktsystem!$D$15)*Punktsystem!$F$15,0),0)</f>
        <v>0</v>
      </c>
    </row>
    <row r="45" spans="1:139">
      <c r="A45"/>
      <c r="B45"/>
      <c r="C45"/>
      <c r="D45"/>
      <c r="E45"/>
      <c r="F45"/>
      <c r="G45"/>
      <c r="H45"/>
      <c r="J45"/>
      <c r="K45"/>
      <c r="L45"/>
      <c r="M45"/>
      <c r="N45"/>
      <c r="O45"/>
      <c r="P45"/>
      <c r="Q45"/>
      <c r="T45" s="226">
        <f>IF(OR('alle Spiele'!T45="",'alle Spiele'!U45="",'alle Spiele'!$K45="x"),0,IF(AND('alle Spiele'!$H45='alle Spiele'!T45,'alle Spiele'!$J45='alle Spiele'!U45),Punktsystem!$B$5,IF(OR(AND('alle Spiele'!$H45-'alle Spiele'!$J45&lt;0,'alle Spiele'!T45-'alle Spiele'!U45&lt;0),AND('alle Spiele'!$H45-'alle Spiele'!$J45&gt;0,'alle Spiele'!T45-'alle Spiele'!U45&gt;0),AND('alle Spiele'!$H45-'alle Spiele'!$J45=0,'alle Spiele'!T45-'alle Spiele'!U45=0)),Punktsystem!$B$6,0)))</f>
        <v>0</v>
      </c>
      <c r="U45" s="222">
        <f>IF(T45=Punktsystem!$B$6,IF(AND(Punktsystem!$D$9&lt;&gt;"",'alle Spiele'!$H45-'alle Spiele'!$J45='alle Spiele'!T45-'alle Spiele'!U45,'alle Spiele'!$H45&lt;&gt;'alle Spiele'!$J45),Punktsystem!$B$9,0)+IF(AND(Punktsystem!$D$11&lt;&gt;"",OR('alle Spiele'!$H45='alle Spiele'!T45,'alle Spiele'!$J45='alle Spiele'!U45)),Punktsystem!$B$11,0)+IF(AND(Punktsystem!$D$10&lt;&gt;"",'alle Spiele'!$H45='alle Spiele'!$J45,'alle Spiele'!T45='alle Spiele'!U45,ABS('alle Spiele'!$H45-'alle Spiele'!T45)=1),Punktsystem!$B$10,0),0)</f>
        <v>0</v>
      </c>
      <c r="V45" s="223">
        <f>IF(T45=Punktsystem!$B$5,IF(AND(Punktsystem!$I$14&lt;&gt;"",'alle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W45" s="226">
        <f>IF(OR('alle Spiele'!W45="",'alle Spiele'!X45="",'alle Spiele'!$K45="x"),0,IF(AND('alle Spiele'!$H45='alle Spiele'!W45,'alle Spiele'!$J45='alle Spiele'!X45),Punktsystem!$B$5,IF(OR(AND('alle Spiele'!$H45-'alle Spiele'!$J45&lt;0,'alle Spiele'!W45-'alle Spiele'!X45&lt;0),AND('alle Spiele'!$H45-'alle Spiele'!$J45&gt;0,'alle Spiele'!W45-'alle Spiele'!X45&gt;0),AND('alle Spiele'!$H45-'alle Spiele'!$J45=0,'alle Spiele'!W45-'alle Spiele'!X45=0)),Punktsystem!$B$6,0)))</f>
        <v>0</v>
      </c>
      <c r="X45" s="222">
        <f>IF(W45=Punktsystem!$B$6,IF(AND(Punktsystem!$D$9&lt;&gt;"",'alle Spiele'!$H45-'alle Spiele'!$J45='alle Spiele'!W45-'alle Spiele'!X45,'alle Spiele'!$H45&lt;&gt;'alle Spiele'!$J45),Punktsystem!$B$9,0)+IF(AND(Punktsystem!$D$11&lt;&gt;"",OR('alle Spiele'!$H45='alle Spiele'!W45,'alle Spiele'!$J45='alle Spiele'!X45)),Punktsystem!$B$11,0)+IF(AND(Punktsystem!$D$10&lt;&gt;"",'alle Spiele'!$H45='alle Spiele'!$J45,'alle Spiele'!W45='alle Spiele'!X45,ABS('alle Spiele'!$H45-'alle Spiele'!W45)=1),Punktsystem!$B$10,0),0)</f>
        <v>0</v>
      </c>
      <c r="Y45" s="223">
        <f>IF(W45=Punktsystem!$B$5,IF(AND(Punktsystem!$I$14&lt;&gt;"",'alle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Z45" s="226">
        <f>IF(OR('alle Spiele'!Z45="",'alle Spiele'!AA45="",'alle Spiele'!$K45="x"),0,IF(AND('alle Spiele'!$H45='alle Spiele'!Z45,'alle Spiele'!$J45='alle Spiele'!AA45),Punktsystem!$B$5,IF(OR(AND('alle Spiele'!$H45-'alle Spiele'!$J45&lt;0,'alle Spiele'!Z45-'alle Spiele'!AA45&lt;0),AND('alle Spiele'!$H45-'alle Spiele'!$J45&gt;0,'alle Spiele'!Z45-'alle Spiele'!AA45&gt;0),AND('alle Spiele'!$H45-'alle Spiele'!$J45=0,'alle Spiele'!Z45-'alle Spiele'!AA45=0)),Punktsystem!$B$6,0)))</f>
        <v>0</v>
      </c>
      <c r="AA45" s="222">
        <f>IF(Z45=Punktsystem!$B$6,IF(AND(Punktsystem!$D$9&lt;&gt;"",'alle Spiele'!$H45-'alle Spiele'!$J45='alle Spiele'!Z45-'alle Spiele'!AA45,'alle Spiele'!$H45&lt;&gt;'alle Spiele'!$J45),Punktsystem!$B$9,0)+IF(AND(Punktsystem!$D$11&lt;&gt;"",OR('alle Spiele'!$H45='alle Spiele'!Z45,'alle Spiele'!$J45='alle Spiele'!AA45)),Punktsystem!$B$11,0)+IF(AND(Punktsystem!$D$10&lt;&gt;"",'alle Spiele'!$H45='alle Spiele'!$J45,'alle Spiele'!Z45='alle Spiele'!AA45,ABS('alle Spiele'!$H45-'alle Spiele'!Z45)=1),Punktsystem!$B$10,0),0)</f>
        <v>0</v>
      </c>
      <c r="AB45" s="223">
        <f>IF(Z45=Punktsystem!$B$5,IF(AND(Punktsystem!$I$14&lt;&gt;"",'alle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C45" s="226">
        <f>IF(OR('alle Spiele'!AC45="",'alle Spiele'!AD45="",'alle Spiele'!$K45="x"),0,IF(AND('alle Spiele'!$H45='alle Spiele'!AC45,'alle Spiele'!$J45='alle Spiele'!AD45),Punktsystem!$B$5,IF(OR(AND('alle Spiele'!$H45-'alle Spiele'!$J45&lt;0,'alle Spiele'!AC45-'alle Spiele'!AD45&lt;0),AND('alle Spiele'!$H45-'alle Spiele'!$J45&gt;0,'alle Spiele'!AC45-'alle Spiele'!AD45&gt;0),AND('alle Spiele'!$H45-'alle Spiele'!$J45=0,'alle Spiele'!AC45-'alle Spiele'!AD45=0)),Punktsystem!$B$6,0)))</f>
        <v>0</v>
      </c>
      <c r="AD45" s="222">
        <f>IF(AC45=Punktsystem!$B$6,IF(AND(Punktsystem!$D$9&lt;&gt;"",'alle Spiele'!$H45-'alle Spiele'!$J45='alle Spiele'!AC45-'alle Spiele'!AD45,'alle Spiele'!$H45&lt;&gt;'alle Spiele'!$J45),Punktsystem!$B$9,0)+IF(AND(Punktsystem!$D$11&lt;&gt;"",OR('alle Spiele'!$H45='alle Spiele'!AC45,'alle Spiele'!$J45='alle Spiele'!AD45)),Punktsystem!$B$11,0)+IF(AND(Punktsystem!$D$10&lt;&gt;"",'alle Spiele'!$H45='alle Spiele'!$J45,'alle Spiele'!AC45='alle Spiele'!AD45,ABS('alle Spiele'!$H45-'alle Spiele'!AC45)=1),Punktsystem!$B$10,0),0)</f>
        <v>0</v>
      </c>
      <c r="AE45" s="223">
        <f>IF(AC45=Punktsystem!$B$5,IF(AND(Punktsystem!$I$14&lt;&gt;"",'alle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F45" s="226">
        <f>IF(OR('alle Spiele'!AF45="",'alle Spiele'!AG45="",'alle Spiele'!$K45="x"),0,IF(AND('alle Spiele'!$H45='alle Spiele'!AF45,'alle Spiele'!$J45='alle Spiele'!AG45),Punktsystem!$B$5,IF(OR(AND('alle Spiele'!$H45-'alle Spiele'!$J45&lt;0,'alle Spiele'!AF45-'alle Spiele'!AG45&lt;0),AND('alle Spiele'!$H45-'alle Spiele'!$J45&gt;0,'alle Spiele'!AF45-'alle Spiele'!AG45&gt;0),AND('alle Spiele'!$H45-'alle Spiele'!$J45=0,'alle Spiele'!AF45-'alle Spiele'!AG45=0)),Punktsystem!$B$6,0)))</f>
        <v>0</v>
      </c>
      <c r="AG45" s="222">
        <f>IF(AF45=Punktsystem!$B$6,IF(AND(Punktsystem!$D$9&lt;&gt;"",'alle Spiele'!$H45-'alle Spiele'!$J45='alle Spiele'!AF45-'alle Spiele'!AG45,'alle Spiele'!$H45&lt;&gt;'alle Spiele'!$J45),Punktsystem!$B$9,0)+IF(AND(Punktsystem!$D$11&lt;&gt;"",OR('alle Spiele'!$H45='alle Spiele'!AF45,'alle Spiele'!$J45='alle Spiele'!AG45)),Punktsystem!$B$11,0)+IF(AND(Punktsystem!$D$10&lt;&gt;"",'alle Spiele'!$H45='alle Spiele'!$J45,'alle Spiele'!AF45='alle Spiele'!AG45,ABS('alle Spiele'!$H45-'alle Spiele'!AF45)=1),Punktsystem!$B$10,0),0)</f>
        <v>0</v>
      </c>
      <c r="AH45" s="223">
        <f>IF(AF45=Punktsystem!$B$5,IF(AND(Punktsystem!$I$14&lt;&gt;"",'alle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I45" s="226">
        <f>IF(OR('alle Spiele'!AI45="",'alle Spiele'!AJ45="",'alle Spiele'!$K45="x"),0,IF(AND('alle Spiele'!$H45='alle Spiele'!AI45,'alle Spiele'!$J45='alle Spiele'!AJ45),Punktsystem!$B$5,IF(OR(AND('alle Spiele'!$H45-'alle Spiele'!$J45&lt;0,'alle Spiele'!AI45-'alle Spiele'!AJ45&lt;0),AND('alle Spiele'!$H45-'alle Spiele'!$J45&gt;0,'alle Spiele'!AI45-'alle Spiele'!AJ45&gt;0),AND('alle Spiele'!$H45-'alle Spiele'!$J45=0,'alle Spiele'!AI45-'alle Spiele'!AJ45=0)),Punktsystem!$B$6,0)))</f>
        <v>0</v>
      </c>
      <c r="AJ45" s="222">
        <f>IF(AI45=Punktsystem!$B$6,IF(AND(Punktsystem!$D$9&lt;&gt;"",'alle Spiele'!$H45-'alle Spiele'!$J45='alle Spiele'!AI45-'alle Spiele'!AJ45,'alle Spiele'!$H45&lt;&gt;'alle Spiele'!$J45),Punktsystem!$B$9,0)+IF(AND(Punktsystem!$D$11&lt;&gt;"",OR('alle Spiele'!$H45='alle Spiele'!AI45,'alle Spiele'!$J45='alle Spiele'!AJ45)),Punktsystem!$B$11,0)+IF(AND(Punktsystem!$D$10&lt;&gt;"",'alle Spiele'!$H45='alle Spiele'!$J45,'alle Spiele'!AI45='alle Spiele'!AJ45,ABS('alle Spiele'!$H45-'alle Spiele'!AI45)=1),Punktsystem!$B$10,0),0)</f>
        <v>0</v>
      </c>
      <c r="AK45" s="223">
        <f>IF(AI45=Punktsystem!$B$5,IF(AND(Punktsystem!$I$14&lt;&gt;"",'alle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L45" s="226">
        <f>IF(OR('alle Spiele'!AL45="",'alle Spiele'!AM45="",'alle Spiele'!$K45="x"),0,IF(AND('alle Spiele'!$H45='alle Spiele'!AL45,'alle Spiele'!$J45='alle Spiele'!AM45),Punktsystem!$B$5,IF(OR(AND('alle Spiele'!$H45-'alle Spiele'!$J45&lt;0,'alle Spiele'!AL45-'alle Spiele'!AM45&lt;0),AND('alle Spiele'!$H45-'alle Spiele'!$J45&gt;0,'alle Spiele'!AL45-'alle Spiele'!AM45&gt;0),AND('alle Spiele'!$H45-'alle Spiele'!$J45=0,'alle Spiele'!AL45-'alle Spiele'!AM45=0)),Punktsystem!$B$6,0)))</f>
        <v>0</v>
      </c>
      <c r="AM45" s="222">
        <f>IF(AL45=Punktsystem!$B$6,IF(AND(Punktsystem!$D$9&lt;&gt;"",'alle Spiele'!$H45-'alle Spiele'!$J45='alle Spiele'!AL45-'alle Spiele'!AM45,'alle Spiele'!$H45&lt;&gt;'alle Spiele'!$J45),Punktsystem!$B$9,0)+IF(AND(Punktsystem!$D$11&lt;&gt;"",OR('alle Spiele'!$H45='alle Spiele'!AL45,'alle Spiele'!$J45='alle Spiele'!AM45)),Punktsystem!$B$11,0)+IF(AND(Punktsystem!$D$10&lt;&gt;"",'alle Spiele'!$H45='alle Spiele'!$J45,'alle Spiele'!AL45='alle Spiele'!AM45,ABS('alle Spiele'!$H45-'alle Spiele'!AL45)=1),Punktsystem!$B$10,0),0)</f>
        <v>0</v>
      </c>
      <c r="AN45" s="223">
        <f>IF(AL45=Punktsystem!$B$5,IF(AND(Punktsystem!$I$14&lt;&gt;"",'alle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O45" s="226">
        <f>IF(OR('alle Spiele'!AO45="",'alle Spiele'!AP45="",'alle Spiele'!$K45="x"),0,IF(AND('alle Spiele'!$H45='alle Spiele'!AO45,'alle Spiele'!$J45='alle Spiele'!AP45),Punktsystem!$B$5,IF(OR(AND('alle Spiele'!$H45-'alle Spiele'!$J45&lt;0,'alle Spiele'!AO45-'alle Spiele'!AP45&lt;0),AND('alle Spiele'!$H45-'alle Spiele'!$J45&gt;0,'alle Spiele'!AO45-'alle Spiele'!AP45&gt;0),AND('alle Spiele'!$H45-'alle Spiele'!$J45=0,'alle Spiele'!AO45-'alle Spiele'!AP45=0)),Punktsystem!$B$6,0)))</f>
        <v>0</v>
      </c>
      <c r="AP45" s="222">
        <f>IF(AO45=Punktsystem!$B$6,IF(AND(Punktsystem!$D$9&lt;&gt;"",'alle Spiele'!$H45-'alle Spiele'!$J45='alle Spiele'!AO45-'alle Spiele'!AP45,'alle Spiele'!$H45&lt;&gt;'alle Spiele'!$J45),Punktsystem!$B$9,0)+IF(AND(Punktsystem!$D$11&lt;&gt;"",OR('alle Spiele'!$H45='alle Spiele'!AO45,'alle Spiele'!$J45='alle Spiele'!AP45)),Punktsystem!$B$11,0)+IF(AND(Punktsystem!$D$10&lt;&gt;"",'alle Spiele'!$H45='alle Spiele'!$J45,'alle Spiele'!AO45='alle Spiele'!AP45,ABS('alle Spiele'!$H45-'alle Spiele'!AO45)=1),Punktsystem!$B$10,0),0)</f>
        <v>0</v>
      </c>
      <c r="AQ45" s="223">
        <f>IF(AO45=Punktsystem!$B$5,IF(AND(Punktsystem!$I$14&lt;&gt;"",'alle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R45" s="226">
        <f>IF(OR('alle Spiele'!AR45="",'alle Spiele'!AS45="",'alle Spiele'!$K45="x"),0,IF(AND('alle Spiele'!$H45='alle Spiele'!AR45,'alle Spiele'!$J45='alle Spiele'!AS45),Punktsystem!$B$5,IF(OR(AND('alle Spiele'!$H45-'alle Spiele'!$J45&lt;0,'alle Spiele'!AR45-'alle Spiele'!AS45&lt;0),AND('alle Spiele'!$H45-'alle Spiele'!$J45&gt;0,'alle Spiele'!AR45-'alle Spiele'!AS45&gt;0),AND('alle Spiele'!$H45-'alle Spiele'!$J45=0,'alle Spiele'!AR45-'alle Spiele'!AS45=0)),Punktsystem!$B$6,0)))</f>
        <v>0</v>
      </c>
      <c r="AS45" s="222">
        <f>IF(AR45=Punktsystem!$B$6,IF(AND(Punktsystem!$D$9&lt;&gt;"",'alle Spiele'!$H45-'alle Spiele'!$J45='alle Spiele'!AR45-'alle Spiele'!AS45,'alle Spiele'!$H45&lt;&gt;'alle Spiele'!$J45),Punktsystem!$B$9,0)+IF(AND(Punktsystem!$D$11&lt;&gt;"",OR('alle Spiele'!$H45='alle Spiele'!AR45,'alle Spiele'!$J45='alle Spiele'!AS45)),Punktsystem!$B$11,0)+IF(AND(Punktsystem!$D$10&lt;&gt;"",'alle Spiele'!$H45='alle Spiele'!$J45,'alle Spiele'!AR45='alle Spiele'!AS45,ABS('alle Spiele'!$H45-'alle Spiele'!AR45)=1),Punktsystem!$B$10,0),0)</f>
        <v>0</v>
      </c>
      <c r="AT45" s="223">
        <f>IF(AR45=Punktsystem!$B$5,IF(AND(Punktsystem!$I$14&lt;&gt;"",'alle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U45" s="226">
        <f>IF(OR('alle Spiele'!AU45="",'alle Spiele'!AV45="",'alle Spiele'!$K45="x"),0,IF(AND('alle Spiele'!$H45='alle Spiele'!AU45,'alle Spiele'!$J45='alle Spiele'!AV45),Punktsystem!$B$5,IF(OR(AND('alle Spiele'!$H45-'alle Spiele'!$J45&lt;0,'alle Spiele'!AU45-'alle Spiele'!AV45&lt;0),AND('alle Spiele'!$H45-'alle Spiele'!$J45&gt;0,'alle Spiele'!AU45-'alle Spiele'!AV45&gt;0),AND('alle Spiele'!$H45-'alle Spiele'!$J45=0,'alle Spiele'!AU45-'alle Spiele'!AV45=0)),Punktsystem!$B$6,0)))</f>
        <v>0</v>
      </c>
      <c r="AV45" s="222">
        <f>IF(AU45=Punktsystem!$B$6,IF(AND(Punktsystem!$D$9&lt;&gt;"",'alle Spiele'!$H45-'alle Spiele'!$J45='alle Spiele'!AU45-'alle Spiele'!AV45,'alle Spiele'!$H45&lt;&gt;'alle Spiele'!$J45),Punktsystem!$B$9,0)+IF(AND(Punktsystem!$D$11&lt;&gt;"",OR('alle Spiele'!$H45='alle Spiele'!AU45,'alle Spiele'!$J45='alle Spiele'!AV45)),Punktsystem!$B$11,0)+IF(AND(Punktsystem!$D$10&lt;&gt;"",'alle Spiele'!$H45='alle Spiele'!$J45,'alle Spiele'!AU45='alle Spiele'!AV45,ABS('alle Spiele'!$H45-'alle Spiele'!AU45)=1),Punktsystem!$B$10,0),0)</f>
        <v>0</v>
      </c>
      <c r="AW45" s="223">
        <f>IF(AU45=Punktsystem!$B$5,IF(AND(Punktsystem!$I$14&lt;&gt;"",'alle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X45" s="226">
        <f>IF(OR('alle Spiele'!AX45="",'alle Spiele'!AY45="",'alle Spiele'!$K45="x"),0,IF(AND('alle Spiele'!$H45='alle Spiele'!AX45,'alle Spiele'!$J45='alle Spiele'!AY45),Punktsystem!$B$5,IF(OR(AND('alle Spiele'!$H45-'alle Spiele'!$J45&lt;0,'alle Spiele'!AX45-'alle Spiele'!AY45&lt;0),AND('alle Spiele'!$H45-'alle Spiele'!$J45&gt;0,'alle Spiele'!AX45-'alle Spiele'!AY45&gt;0),AND('alle Spiele'!$H45-'alle Spiele'!$J45=0,'alle Spiele'!AX45-'alle Spiele'!AY45=0)),Punktsystem!$B$6,0)))</f>
        <v>0</v>
      </c>
      <c r="AY45" s="222">
        <f>IF(AX45=Punktsystem!$B$6,IF(AND(Punktsystem!$D$9&lt;&gt;"",'alle Spiele'!$H45-'alle Spiele'!$J45='alle Spiele'!AX45-'alle Spiele'!AY45,'alle Spiele'!$H45&lt;&gt;'alle Spiele'!$J45),Punktsystem!$B$9,0)+IF(AND(Punktsystem!$D$11&lt;&gt;"",OR('alle Spiele'!$H45='alle Spiele'!AX45,'alle Spiele'!$J45='alle Spiele'!AY45)),Punktsystem!$B$11,0)+IF(AND(Punktsystem!$D$10&lt;&gt;"",'alle Spiele'!$H45='alle Spiele'!$J45,'alle Spiele'!AX45='alle Spiele'!AY45,ABS('alle Spiele'!$H45-'alle Spiele'!AX45)=1),Punktsystem!$B$10,0),0)</f>
        <v>0</v>
      </c>
      <c r="AZ45" s="223">
        <f>IF(AX45=Punktsystem!$B$5,IF(AND(Punktsystem!$I$14&lt;&gt;"",'alle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A45" s="226">
        <f>IF(OR('alle Spiele'!BA45="",'alle Spiele'!BB45="",'alle Spiele'!$K45="x"),0,IF(AND('alle Spiele'!$H45='alle Spiele'!BA45,'alle Spiele'!$J45='alle Spiele'!BB45),Punktsystem!$B$5,IF(OR(AND('alle Spiele'!$H45-'alle Spiele'!$J45&lt;0,'alle Spiele'!BA45-'alle Spiele'!BB45&lt;0),AND('alle Spiele'!$H45-'alle Spiele'!$J45&gt;0,'alle Spiele'!BA45-'alle Spiele'!BB45&gt;0),AND('alle Spiele'!$H45-'alle Spiele'!$J45=0,'alle Spiele'!BA45-'alle Spiele'!BB45=0)),Punktsystem!$B$6,0)))</f>
        <v>0</v>
      </c>
      <c r="BB45" s="222">
        <f>IF(BA45=Punktsystem!$B$6,IF(AND(Punktsystem!$D$9&lt;&gt;"",'alle Spiele'!$H45-'alle Spiele'!$J45='alle Spiele'!BA45-'alle Spiele'!BB45,'alle Spiele'!$H45&lt;&gt;'alle Spiele'!$J45),Punktsystem!$B$9,0)+IF(AND(Punktsystem!$D$11&lt;&gt;"",OR('alle Spiele'!$H45='alle Spiele'!BA45,'alle Spiele'!$J45='alle Spiele'!BB45)),Punktsystem!$B$11,0)+IF(AND(Punktsystem!$D$10&lt;&gt;"",'alle Spiele'!$H45='alle Spiele'!$J45,'alle Spiele'!BA45='alle Spiele'!BB45,ABS('alle Spiele'!$H45-'alle Spiele'!BA45)=1),Punktsystem!$B$10,0),0)</f>
        <v>0</v>
      </c>
      <c r="BC45" s="223">
        <f>IF(BA45=Punktsystem!$B$5,IF(AND(Punktsystem!$I$14&lt;&gt;"",'alle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D45" s="226">
        <f>IF(OR('alle Spiele'!BD45="",'alle Spiele'!BE45="",'alle Spiele'!$K45="x"),0,IF(AND('alle Spiele'!$H45='alle Spiele'!BD45,'alle Spiele'!$J45='alle Spiele'!BE45),Punktsystem!$B$5,IF(OR(AND('alle Spiele'!$H45-'alle Spiele'!$J45&lt;0,'alle Spiele'!BD45-'alle Spiele'!BE45&lt;0),AND('alle Spiele'!$H45-'alle Spiele'!$J45&gt;0,'alle Spiele'!BD45-'alle Spiele'!BE45&gt;0),AND('alle Spiele'!$H45-'alle Spiele'!$J45=0,'alle Spiele'!BD45-'alle Spiele'!BE45=0)),Punktsystem!$B$6,0)))</f>
        <v>0</v>
      </c>
      <c r="BE45" s="222">
        <f>IF(BD45=Punktsystem!$B$6,IF(AND(Punktsystem!$D$9&lt;&gt;"",'alle Spiele'!$H45-'alle Spiele'!$J45='alle Spiele'!BD45-'alle Spiele'!BE45,'alle Spiele'!$H45&lt;&gt;'alle Spiele'!$J45),Punktsystem!$B$9,0)+IF(AND(Punktsystem!$D$11&lt;&gt;"",OR('alle Spiele'!$H45='alle Spiele'!BD45,'alle Spiele'!$J45='alle Spiele'!BE45)),Punktsystem!$B$11,0)+IF(AND(Punktsystem!$D$10&lt;&gt;"",'alle Spiele'!$H45='alle Spiele'!$J45,'alle Spiele'!BD45='alle Spiele'!BE45,ABS('alle Spiele'!$H45-'alle Spiele'!BD45)=1),Punktsystem!$B$10,0),0)</f>
        <v>0</v>
      </c>
      <c r="BF45" s="223">
        <f>IF(BD45=Punktsystem!$B$5,IF(AND(Punktsystem!$I$14&lt;&gt;"",'alle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G45" s="226">
        <f>IF(OR('alle Spiele'!BG45="",'alle Spiele'!BH45="",'alle Spiele'!$K45="x"),0,IF(AND('alle Spiele'!$H45='alle Spiele'!BG45,'alle Spiele'!$J45='alle Spiele'!BH45),Punktsystem!$B$5,IF(OR(AND('alle Spiele'!$H45-'alle Spiele'!$J45&lt;0,'alle Spiele'!BG45-'alle Spiele'!BH45&lt;0),AND('alle Spiele'!$H45-'alle Spiele'!$J45&gt;0,'alle Spiele'!BG45-'alle Spiele'!BH45&gt;0),AND('alle Spiele'!$H45-'alle Spiele'!$J45=0,'alle Spiele'!BG45-'alle Spiele'!BH45=0)),Punktsystem!$B$6,0)))</f>
        <v>0</v>
      </c>
      <c r="BH45" s="222">
        <f>IF(BG45=Punktsystem!$B$6,IF(AND(Punktsystem!$D$9&lt;&gt;"",'alle Spiele'!$H45-'alle Spiele'!$J45='alle Spiele'!BG45-'alle Spiele'!BH45,'alle Spiele'!$H45&lt;&gt;'alle Spiele'!$J45),Punktsystem!$B$9,0)+IF(AND(Punktsystem!$D$11&lt;&gt;"",OR('alle Spiele'!$H45='alle Spiele'!BG45,'alle Spiele'!$J45='alle Spiele'!BH45)),Punktsystem!$B$11,0)+IF(AND(Punktsystem!$D$10&lt;&gt;"",'alle Spiele'!$H45='alle Spiele'!$J45,'alle Spiele'!BG45='alle Spiele'!BH45,ABS('alle Spiele'!$H45-'alle Spiele'!BG45)=1),Punktsystem!$B$10,0),0)</f>
        <v>0</v>
      </c>
      <c r="BI45" s="223">
        <f>IF(BG45=Punktsystem!$B$5,IF(AND(Punktsystem!$I$14&lt;&gt;"",'alle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J45" s="226">
        <f>IF(OR('alle Spiele'!BJ45="",'alle Spiele'!BK45="",'alle Spiele'!$K45="x"),0,IF(AND('alle Spiele'!$H45='alle Spiele'!BJ45,'alle Spiele'!$J45='alle Spiele'!BK45),Punktsystem!$B$5,IF(OR(AND('alle Spiele'!$H45-'alle Spiele'!$J45&lt;0,'alle Spiele'!BJ45-'alle Spiele'!BK45&lt;0),AND('alle Spiele'!$H45-'alle Spiele'!$J45&gt;0,'alle Spiele'!BJ45-'alle Spiele'!BK45&gt;0),AND('alle Spiele'!$H45-'alle Spiele'!$J45=0,'alle Spiele'!BJ45-'alle Spiele'!BK45=0)),Punktsystem!$B$6,0)))</f>
        <v>0</v>
      </c>
      <c r="BK45" s="222">
        <f>IF(BJ45=Punktsystem!$B$6,IF(AND(Punktsystem!$D$9&lt;&gt;"",'alle Spiele'!$H45-'alle Spiele'!$J45='alle Spiele'!BJ45-'alle Spiele'!BK45,'alle Spiele'!$H45&lt;&gt;'alle Spiele'!$J45),Punktsystem!$B$9,0)+IF(AND(Punktsystem!$D$11&lt;&gt;"",OR('alle Spiele'!$H45='alle Spiele'!BJ45,'alle Spiele'!$J45='alle Spiele'!BK45)),Punktsystem!$B$11,0)+IF(AND(Punktsystem!$D$10&lt;&gt;"",'alle Spiele'!$H45='alle Spiele'!$J45,'alle Spiele'!BJ45='alle Spiele'!BK45,ABS('alle Spiele'!$H45-'alle Spiele'!BJ45)=1),Punktsystem!$B$10,0),0)</f>
        <v>0</v>
      </c>
      <c r="BL45" s="223">
        <f>IF(BJ45=Punktsystem!$B$5,IF(AND(Punktsystem!$I$14&lt;&gt;"",'alle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M45" s="226">
        <f>IF(OR('alle Spiele'!BM45="",'alle Spiele'!BN45="",'alle Spiele'!$K45="x"),0,IF(AND('alle Spiele'!$H45='alle Spiele'!BM45,'alle Spiele'!$J45='alle Spiele'!BN45),Punktsystem!$B$5,IF(OR(AND('alle Spiele'!$H45-'alle Spiele'!$J45&lt;0,'alle Spiele'!BM45-'alle Spiele'!BN45&lt;0),AND('alle Spiele'!$H45-'alle Spiele'!$J45&gt;0,'alle Spiele'!BM45-'alle Spiele'!BN45&gt;0),AND('alle Spiele'!$H45-'alle Spiele'!$J45=0,'alle Spiele'!BM45-'alle Spiele'!BN45=0)),Punktsystem!$B$6,0)))</f>
        <v>0</v>
      </c>
      <c r="BN45" s="222">
        <f>IF(BM45=Punktsystem!$B$6,IF(AND(Punktsystem!$D$9&lt;&gt;"",'alle Spiele'!$H45-'alle Spiele'!$J45='alle Spiele'!BM45-'alle Spiele'!BN45,'alle Spiele'!$H45&lt;&gt;'alle Spiele'!$J45),Punktsystem!$B$9,0)+IF(AND(Punktsystem!$D$11&lt;&gt;"",OR('alle Spiele'!$H45='alle Spiele'!BM45,'alle Spiele'!$J45='alle Spiele'!BN45)),Punktsystem!$B$11,0)+IF(AND(Punktsystem!$D$10&lt;&gt;"",'alle Spiele'!$H45='alle Spiele'!$J45,'alle Spiele'!BM45='alle Spiele'!BN45,ABS('alle Spiele'!$H45-'alle Spiele'!BM45)=1),Punktsystem!$B$10,0),0)</f>
        <v>0</v>
      </c>
      <c r="BO45" s="223">
        <f>IF(BM45=Punktsystem!$B$5,IF(AND(Punktsystem!$I$14&lt;&gt;"",'alle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P45" s="226">
        <f>IF(OR('alle Spiele'!BP45="",'alle Spiele'!BQ45="",'alle Spiele'!$K45="x"),0,IF(AND('alle Spiele'!$H45='alle Spiele'!BP45,'alle Spiele'!$J45='alle Spiele'!BQ45),Punktsystem!$B$5,IF(OR(AND('alle Spiele'!$H45-'alle Spiele'!$J45&lt;0,'alle Spiele'!BP45-'alle Spiele'!BQ45&lt;0),AND('alle Spiele'!$H45-'alle Spiele'!$J45&gt;0,'alle Spiele'!BP45-'alle Spiele'!BQ45&gt;0),AND('alle Spiele'!$H45-'alle Spiele'!$J45=0,'alle Spiele'!BP45-'alle Spiele'!BQ45=0)),Punktsystem!$B$6,0)))</f>
        <v>0</v>
      </c>
      <c r="BQ45" s="222">
        <f>IF(BP45=Punktsystem!$B$6,IF(AND(Punktsystem!$D$9&lt;&gt;"",'alle Spiele'!$H45-'alle Spiele'!$J45='alle Spiele'!BP45-'alle Spiele'!BQ45,'alle Spiele'!$H45&lt;&gt;'alle Spiele'!$J45),Punktsystem!$B$9,0)+IF(AND(Punktsystem!$D$11&lt;&gt;"",OR('alle Spiele'!$H45='alle Spiele'!BP45,'alle Spiele'!$J45='alle Spiele'!BQ45)),Punktsystem!$B$11,0)+IF(AND(Punktsystem!$D$10&lt;&gt;"",'alle Spiele'!$H45='alle Spiele'!$J45,'alle Spiele'!BP45='alle Spiele'!BQ45,ABS('alle Spiele'!$H45-'alle Spiele'!BP45)=1),Punktsystem!$B$10,0),0)</f>
        <v>0</v>
      </c>
      <c r="BR45" s="223">
        <f>IF(BP45=Punktsystem!$B$5,IF(AND(Punktsystem!$I$14&lt;&gt;"",'alle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S45" s="226">
        <f>IF(OR('alle Spiele'!BS45="",'alle Spiele'!BT45="",'alle Spiele'!$K45="x"),0,IF(AND('alle Spiele'!$H45='alle Spiele'!BS45,'alle Spiele'!$J45='alle Spiele'!BT45),Punktsystem!$B$5,IF(OR(AND('alle Spiele'!$H45-'alle Spiele'!$J45&lt;0,'alle Spiele'!BS45-'alle Spiele'!BT45&lt;0),AND('alle Spiele'!$H45-'alle Spiele'!$J45&gt;0,'alle Spiele'!BS45-'alle Spiele'!BT45&gt;0),AND('alle Spiele'!$H45-'alle Spiele'!$J45=0,'alle Spiele'!BS45-'alle Spiele'!BT45=0)),Punktsystem!$B$6,0)))</f>
        <v>0</v>
      </c>
      <c r="BT45" s="222">
        <f>IF(BS45=Punktsystem!$B$6,IF(AND(Punktsystem!$D$9&lt;&gt;"",'alle Spiele'!$H45-'alle Spiele'!$J45='alle Spiele'!BS45-'alle Spiele'!BT45,'alle Spiele'!$H45&lt;&gt;'alle Spiele'!$J45),Punktsystem!$B$9,0)+IF(AND(Punktsystem!$D$11&lt;&gt;"",OR('alle Spiele'!$H45='alle Spiele'!BS45,'alle Spiele'!$J45='alle Spiele'!BT45)),Punktsystem!$B$11,0)+IF(AND(Punktsystem!$D$10&lt;&gt;"",'alle Spiele'!$H45='alle Spiele'!$J45,'alle Spiele'!BS45='alle Spiele'!BT45,ABS('alle Spiele'!$H45-'alle Spiele'!BS45)=1),Punktsystem!$B$10,0),0)</f>
        <v>0</v>
      </c>
      <c r="BU45" s="223">
        <f>IF(BS45=Punktsystem!$B$5,IF(AND(Punktsystem!$I$14&lt;&gt;"",'alle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V45" s="226">
        <f>IF(OR('alle Spiele'!BV45="",'alle Spiele'!BW45="",'alle Spiele'!$K45="x"),0,IF(AND('alle Spiele'!$H45='alle Spiele'!BV45,'alle Spiele'!$J45='alle Spiele'!BW45),Punktsystem!$B$5,IF(OR(AND('alle Spiele'!$H45-'alle Spiele'!$J45&lt;0,'alle Spiele'!BV45-'alle Spiele'!BW45&lt;0),AND('alle Spiele'!$H45-'alle Spiele'!$J45&gt;0,'alle Spiele'!BV45-'alle Spiele'!BW45&gt;0),AND('alle Spiele'!$H45-'alle Spiele'!$J45=0,'alle Spiele'!BV45-'alle Spiele'!BW45=0)),Punktsystem!$B$6,0)))</f>
        <v>0</v>
      </c>
      <c r="BW45" s="222">
        <f>IF(BV45=Punktsystem!$B$6,IF(AND(Punktsystem!$D$9&lt;&gt;"",'alle Spiele'!$H45-'alle Spiele'!$J45='alle Spiele'!BV45-'alle Spiele'!BW45,'alle Spiele'!$H45&lt;&gt;'alle Spiele'!$J45),Punktsystem!$B$9,0)+IF(AND(Punktsystem!$D$11&lt;&gt;"",OR('alle Spiele'!$H45='alle Spiele'!BV45,'alle Spiele'!$J45='alle Spiele'!BW45)),Punktsystem!$B$11,0)+IF(AND(Punktsystem!$D$10&lt;&gt;"",'alle Spiele'!$H45='alle Spiele'!$J45,'alle Spiele'!BV45='alle Spiele'!BW45,ABS('alle Spiele'!$H45-'alle Spiele'!BV45)=1),Punktsystem!$B$10,0),0)</f>
        <v>0</v>
      </c>
      <c r="BX45" s="223">
        <f>IF(BV45=Punktsystem!$B$5,IF(AND(Punktsystem!$I$14&lt;&gt;"",'alle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Y45" s="226">
        <f>IF(OR('alle Spiele'!BY45="",'alle Spiele'!BZ45="",'alle Spiele'!$K45="x"),0,IF(AND('alle Spiele'!$H45='alle Spiele'!BY45,'alle Spiele'!$J45='alle Spiele'!BZ45),Punktsystem!$B$5,IF(OR(AND('alle Spiele'!$H45-'alle Spiele'!$J45&lt;0,'alle Spiele'!BY45-'alle Spiele'!BZ45&lt;0),AND('alle Spiele'!$H45-'alle Spiele'!$J45&gt;0,'alle Spiele'!BY45-'alle Spiele'!BZ45&gt;0),AND('alle Spiele'!$H45-'alle Spiele'!$J45=0,'alle Spiele'!BY45-'alle Spiele'!BZ45=0)),Punktsystem!$B$6,0)))</f>
        <v>0</v>
      </c>
      <c r="BZ45" s="222">
        <f>IF(BY45=Punktsystem!$B$6,IF(AND(Punktsystem!$D$9&lt;&gt;"",'alle Spiele'!$H45-'alle Spiele'!$J45='alle Spiele'!BY45-'alle Spiele'!BZ45,'alle Spiele'!$H45&lt;&gt;'alle Spiele'!$J45),Punktsystem!$B$9,0)+IF(AND(Punktsystem!$D$11&lt;&gt;"",OR('alle Spiele'!$H45='alle Spiele'!BY45,'alle Spiele'!$J45='alle Spiele'!BZ45)),Punktsystem!$B$11,0)+IF(AND(Punktsystem!$D$10&lt;&gt;"",'alle Spiele'!$H45='alle Spiele'!$J45,'alle Spiele'!BY45='alle Spiele'!BZ45,ABS('alle Spiele'!$H45-'alle Spiele'!BY45)=1),Punktsystem!$B$10,0),0)</f>
        <v>0</v>
      </c>
      <c r="CA45" s="223">
        <f>IF(BY45=Punktsystem!$B$5,IF(AND(Punktsystem!$I$14&lt;&gt;"",'alle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B45" s="226">
        <f>IF(OR('alle Spiele'!CB45="",'alle Spiele'!CC45="",'alle Spiele'!$K45="x"),0,IF(AND('alle Spiele'!$H45='alle Spiele'!CB45,'alle Spiele'!$J45='alle Spiele'!CC45),Punktsystem!$B$5,IF(OR(AND('alle Spiele'!$H45-'alle Spiele'!$J45&lt;0,'alle Spiele'!CB45-'alle Spiele'!CC45&lt;0),AND('alle Spiele'!$H45-'alle Spiele'!$J45&gt;0,'alle Spiele'!CB45-'alle Spiele'!CC45&gt;0),AND('alle Spiele'!$H45-'alle Spiele'!$J45=0,'alle Spiele'!CB45-'alle Spiele'!CC45=0)),Punktsystem!$B$6,0)))</f>
        <v>0</v>
      </c>
      <c r="CC45" s="222">
        <f>IF(CB45=Punktsystem!$B$6,IF(AND(Punktsystem!$D$9&lt;&gt;"",'alle Spiele'!$H45-'alle Spiele'!$J45='alle Spiele'!CB45-'alle Spiele'!CC45,'alle Spiele'!$H45&lt;&gt;'alle Spiele'!$J45),Punktsystem!$B$9,0)+IF(AND(Punktsystem!$D$11&lt;&gt;"",OR('alle Spiele'!$H45='alle Spiele'!CB45,'alle Spiele'!$J45='alle Spiele'!CC45)),Punktsystem!$B$11,0)+IF(AND(Punktsystem!$D$10&lt;&gt;"",'alle Spiele'!$H45='alle Spiele'!$J45,'alle Spiele'!CB45='alle Spiele'!CC45,ABS('alle Spiele'!$H45-'alle Spiele'!CB45)=1),Punktsystem!$B$10,0),0)</f>
        <v>0</v>
      </c>
      <c r="CD45" s="223">
        <f>IF(CB45=Punktsystem!$B$5,IF(AND(Punktsystem!$I$14&lt;&gt;"",'alle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E45" s="226">
        <f>IF(OR('alle Spiele'!CE45="",'alle Spiele'!CF45="",'alle Spiele'!$K45="x"),0,IF(AND('alle Spiele'!$H45='alle Spiele'!CE45,'alle Spiele'!$J45='alle Spiele'!CF45),Punktsystem!$B$5,IF(OR(AND('alle Spiele'!$H45-'alle Spiele'!$J45&lt;0,'alle Spiele'!CE45-'alle Spiele'!CF45&lt;0),AND('alle Spiele'!$H45-'alle Spiele'!$J45&gt;0,'alle Spiele'!CE45-'alle Spiele'!CF45&gt;0),AND('alle Spiele'!$H45-'alle Spiele'!$J45=0,'alle Spiele'!CE45-'alle Spiele'!CF45=0)),Punktsystem!$B$6,0)))</f>
        <v>0</v>
      </c>
      <c r="CF45" s="222">
        <f>IF(CE45=Punktsystem!$B$6,IF(AND(Punktsystem!$D$9&lt;&gt;"",'alle Spiele'!$H45-'alle Spiele'!$J45='alle Spiele'!CE45-'alle Spiele'!CF45,'alle Spiele'!$H45&lt;&gt;'alle Spiele'!$J45),Punktsystem!$B$9,0)+IF(AND(Punktsystem!$D$11&lt;&gt;"",OR('alle Spiele'!$H45='alle Spiele'!CE45,'alle Spiele'!$J45='alle Spiele'!CF45)),Punktsystem!$B$11,0)+IF(AND(Punktsystem!$D$10&lt;&gt;"",'alle Spiele'!$H45='alle Spiele'!$J45,'alle Spiele'!CE45='alle Spiele'!CF45,ABS('alle Spiele'!$H45-'alle Spiele'!CE45)=1),Punktsystem!$B$10,0),0)</f>
        <v>0</v>
      </c>
      <c r="CG45" s="223">
        <f>IF(CE45=Punktsystem!$B$5,IF(AND(Punktsystem!$I$14&lt;&gt;"",'alle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H45" s="226">
        <f>IF(OR('alle Spiele'!CH45="",'alle Spiele'!CI45="",'alle Spiele'!$K45="x"),0,IF(AND('alle Spiele'!$H45='alle Spiele'!CH45,'alle Spiele'!$J45='alle Spiele'!CI45),Punktsystem!$B$5,IF(OR(AND('alle Spiele'!$H45-'alle Spiele'!$J45&lt;0,'alle Spiele'!CH45-'alle Spiele'!CI45&lt;0),AND('alle Spiele'!$H45-'alle Spiele'!$J45&gt;0,'alle Spiele'!CH45-'alle Spiele'!CI45&gt;0),AND('alle Spiele'!$H45-'alle Spiele'!$J45=0,'alle Spiele'!CH45-'alle Spiele'!CI45=0)),Punktsystem!$B$6,0)))</f>
        <v>0</v>
      </c>
      <c r="CI45" s="222">
        <f>IF(CH45=Punktsystem!$B$6,IF(AND(Punktsystem!$D$9&lt;&gt;"",'alle Spiele'!$H45-'alle Spiele'!$J45='alle Spiele'!CH45-'alle Spiele'!CI45,'alle Spiele'!$H45&lt;&gt;'alle Spiele'!$J45),Punktsystem!$B$9,0)+IF(AND(Punktsystem!$D$11&lt;&gt;"",OR('alle Spiele'!$H45='alle Spiele'!CH45,'alle Spiele'!$J45='alle Spiele'!CI45)),Punktsystem!$B$11,0)+IF(AND(Punktsystem!$D$10&lt;&gt;"",'alle Spiele'!$H45='alle Spiele'!$J45,'alle Spiele'!CH45='alle Spiele'!CI45,ABS('alle Spiele'!$H45-'alle Spiele'!CH45)=1),Punktsystem!$B$10,0),0)</f>
        <v>0</v>
      </c>
      <c r="CJ45" s="223">
        <f>IF(CH45=Punktsystem!$B$5,IF(AND(Punktsystem!$I$14&lt;&gt;"",'alle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K45" s="226">
        <f>IF(OR('alle Spiele'!CK45="",'alle Spiele'!CL45="",'alle Spiele'!$K45="x"),0,IF(AND('alle Spiele'!$H45='alle Spiele'!CK45,'alle Spiele'!$J45='alle Spiele'!CL45),Punktsystem!$B$5,IF(OR(AND('alle Spiele'!$H45-'alle Spiele'!$J45&lt;0,'alle Spiele'!CK45-'alle Spiele'!CL45&lt;0),AND('alle Spiele'!$H45-'alle Spiele'!$J45&gt;0,'alle Spiele'!CK45-'alle Spiele'!CL45&gt;0),AND('alle Spiele'!$H45-'alle Spiele'!$J45=0,'alle Spiele'!CK45-'alle Spiele'!CL45=0)),Punktsystem!$B$6,0)))</f>
        <v>0</v>
      </c>
      <c r="CL45" s="222">
        <f>IF(CK45=Punktsystem!$B$6,IF(AND(Punktsystem!$D$9&lt;&gt;"",'alle Spiele'!$H45-'alle Spiele'!$J45='alle Spiele'!CK45-'alle Spiele'!CL45,'alle Spiele'!$H45&lt;&gt;'alle Spiele'!$J45),Punktsystem!$B$9,0)+IF(AND(Punktsystem!$D$11&lt;&gt;"",OR('alle Spiele'!$H45='alle Spiele'!CK45,'alle Spiele'!$J45='alle Spiele'!CL45)),Punktsystem!$B$11,0)+IF(AND(Punktsystem!$D$10&lt;&gt;"",'alle Spiele'!$H45='alle Spiele'!$J45,'alle Spiele'!CK45='alle Spiele'!CL45,ABS('alle Spiele'!$H45-'alle Spiele'!CK45)=1),Punktsystem!$B$10,0),0)</f>
        <v>0</v>
      </c>
      <c r="CM45" s="223">
        <f>IF(CK45=Punktsystem!$B$5,IF(AND(Punktsystem!$I$14&lt;&gt;"",'alle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N45" s="226">
        <f>IF(OR('alle Spiele'!CN45="",'alle Spiele'!CO45="",'alle Spiele'!$K45="x"),0,IF(AND('alle Spiele'!$H45='alle Spiele'!CN45,'alle Spiele'!$J45='alle Spiele'!CO45),Punktsystem!$B$5,IF(OR(AND('alle Spiele'!$H45-'alle Spiele'!$J45&lt;0,'alle Spiele'!CN45-'alle Spiele'!CO45&lt;0),AND('alle Spiele'!$H45-'alle Spiele'!$J45&gt;0,'alle Spiele'!CN45-'alle Spiele'!CO45&gt;0),AND('alle Spiele'!$H45-'alle Spiele'!$J45=0,'alle Spiele'!CN45-'alle Spiele'!CO45=0)),Punktsystem!$B$6,0)))</f>
        <v>0</v>
      </c>
      <c r="CO45" s="222">
        <f>IF(CN45=Punktsystem!$B$6,IF(AND(Punktsystem!$D$9&lt;&gt;"",'alle Spiele'!$H45-'alle Spiele'!$J45='alle Spiele'!CN45-'alle Spiele'!CO45,'alle Spiele'!$H45&lt;&gt;'alle Spiele'!$J45),Punktsystem!$B$9,0)+IF(AND(Punktsystem!$D$11&lt;&gt;"",OR('alle Spiele'!$H45='alle Spiele'!CN45,'alle Spiele'!$J45='alle Spiele'!CO45)),Punktsystem!$B$11,0)+IF(AND(Punktsystem!$D$10&lt;&gt;"",'alle Spiele'!$H45='alle Spiele'!$J45,'alle Spiele'!CN45='alle Spiele'!CO45,ABS('alle Spiele'!$H45-'alle Spiele'!CN45)=1),Punktsystem!$B$10,0),0)</f>
        <v>0</v>
      </c>
      <c r="CP45" s="223">
        <f>IF(CN45=Punktsystem!$B$5,IF(AND(Punktsystem!$I$14&lt;&gt;"",'alle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Q45" s="226">
        <f>IF(OR('alle Spiele'!CQ45="",'alle Spiele'!CR45="",'alle Spiele'!$K45="x"),0,IF(AND('alle Spiele'!$H45='alle Spiele'!CQ45,'alle Spiele'!$J45='alle Spiele'!CR45),Punktsystem!$B$5,IF(OR(AND('alle Spiele'!$H45-'alle Spiele'!$J45&lt;0,'alle Spiele'!CQ45-'alle Spiele'!CR45&lt;0),AND('alle Spiele'!$H45-'alle Spiele'!$J45&gt;0,'alle Spiele'!CQ45-'alle Spiele'!CR45&gt;0),AND('alle Spiele'!$H45-'alle Spiele'!$J45=0,'alle Spiele'!CQ45-'alle Spiele'!CR45=0)),Punktsystem!$B$6,0)))</f>
        <v>0</v>
      </c>
      <c r="CR45" s="222">
        <f>IF(CQ45=Punktsystem!$B$6,IF(AND(Punktsystem!$D$9&lt;&gt;"",'alle Spiele'!$H45-'alle Spiele'!$J45='alle Spiele'!CQ45-'alle Spiele'!CR45,'alle Spiele'!$H45&lt;&gt;'alle Spiele'!$J45),Punktsystem!$B$9,0)+IF(AND(Punktsystem!$D$11&lt;&gt;"",OR('alle Spiele'!$H45='alle Spiele'!CQ45,'alle Spiele'!$J45='alle Spiele'!CR45)),Punktsystem!$B$11,0)+IF(AND(Punktsystem!$D$10&lt;&gt;"",'alle Spiele'!$H45='alle Spiele'!$J45,'alle Spiele'!CQ45='alle Spiele'!CR45,ABS('alle Spiele'!$H45-'alle Spiele'!CQ45)=1),Punktsystem!$B$10,0),0)</f>
        <v>0</v>
      </c>
      <c r="CS45" s="223">
        <f>IF(CQ45=Punktsystem!$B$5,IF(AND(Punktsystem!$I$14&lt;&gt;"",'alle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T45" s="226">
        <f>IF(OR('alle Spiele'!CT45="",'alle Spiele'!CU45="",'alle Spiele'!$K45="x"),0,IF(AND('alle Spiele'!$H45='alle Spiele'!CT45,'alle Spiele'!$J45='alle Spiele'!CU45),Punktsystem!$B$5,IF(OR(AND('alle Spiele'!$H45-'alle Spiele'!$J45&lt;0,'alle Spiele'!CT45-'alle Spiele'!CU45&lt;0),AND('alle Spiele'!$H45-'alle Spiele'!$J45&gt;0,'alle Spiele'!CT45-'alle Spiele'!CU45&gt;0),AND('alle Spiele'!$H45-'alle Spiele'!$J45=0,'alle Spiele'!CT45-'alle Spiele'!CU45=0)),Punktsystem!$B$6,0)))</f>
        <v>0</v>
      </c>
      <c r="CU45" s="222">
        <f>IF(CT45=Punktsystem!$B$6,IF(AND(Punktsystem!$D$9&lt;&gt;"",'alle Spiele'!$H45-'alle Spiele'!$J45='alle Spiele'!CT45-'alle Spiele'!CU45,'alle Spiele'!$H45&lt;&gt;'alle Spiele'!$J45),Punktsystem!$B$9,0)+IF(AND(Punktsystem!$D$11&lt;&gt;"",OR('alle Spiele'!$H45='alle Spiele'!CT45,'alle Spiele'!$J45='alle Spiele'!CU45)),Punktsystem!$B$11,0)+IF(AND(Punktsystem!$D$10&lt;&gt;"",'alle Spiele'!$H45='alle Spiele'!$J45,'alle Spiele'!CT45='alle Spiele'!CU45,ABS('alle Spiele'!$H45-'alle Spiele'!CT45)=1),Punktsystem!$B$10,0),0)</f>
        <v>0</v>
      </c>
      <c r="CV45" s="223">
        <f>IF(CT45=Punktsystem!$B$5,IF(AND(Punktsystem!$I$14&lt;&gt;"",'alle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W45" s="226">
        <f>IF(OR('alle Spiele'!CW45="",'alle Spiele'!CX45="",'alle Spiele'!$K45="x"),0,IF(AND('alle Spiele'!$H45='alle Spiele'!CW45,'alle Spiele'!$J45='alle Spiele'!CX45),Punktsystem!$B$5,IF(OR(AND('alle Spiele'!$H45-'alle Spiele'!$J45&lt;0,'alle Spiele'!CW45-'alle Spiele'!CX45&lt;0),AND('alle Spiele'!$H45-'alle Spiele'!$J45&gt;0,'alle Spiele'!CW45-'alle Spiele'!CX45&gt;0),AND('alle Spiele'!$H45-'alle Spiele'!$J45=0,'alle Spiele'!CW45-'alle Spiele'!CX45=0)),Punktsystem!$B$6,0)))</f>
        <v>0</v>
      </c>
      <c r="CX45" s="222">
        <f>IF(CW45=Punktsystem!$B$6,IF(AND(Punktsystem!$D$9&lt;&gt;"",'alle Spiele'!$H45-'alle Spiele'!$J45='alle Spiele'!CW45-'alle Spiele'!CX45,'alle Spiele'!$H45&lt;&gt;'alle Spiele'!$J45),Punktsystem!$B$9,0)+IF(AND(Punktsystem!$D$11&lt;&gt;"",OR('alle Spiele'!$H45='alle Spiele'!CW45,'alle Spiele'!$J45='alle Spiele'!CX45)),Punktsystem!$B$11,0)+IF(AND(Punktsystem!$D$10&lt;&gt;"",'alle Spiele'!$H45='alle Spiele'!$J45,'alle Spiele'!CW45='alle Spiele'!CX45,ABS('alle Spiele'!$H45-'alle Spiele'!CW45)=1),Punktsystem!$B$10,0),0)</f>
        <v>0</v>
      </c>
      <c r="CY45" s="223">
        <f>IF(CW45=Punktsystem!$B$5,IF(AND(Punktsystem!$I$14&lt;&gt;"",'alle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Z45" s="226">
        <f>IF(OR('alle Spiele'!CZ45="",'alle Spiele'!DA45="",'alle Spiele'!$K45="x"),0,IF(AND('alle Spiele'!$H45='alle Spiele'!CZ45,'alle Spiele'!$J45='alle Spiele'!DA45),Punktsystem!$B$5,IF(OR(AND('alle Spiele'!$H45-'alle Spiele'!$J45&lt;0,'alle Spiele'!CZ45-'alle Spiele'!DA45&lt;0),AND('alle Spiele'!$H45-'alle Spiele'!$J45&gt;0,'alle Spiele'!CZ45-'alle Spiele'!DA45&gt;0),AND('alle Spiele'!$H45-'alle Spiele'!$J45=0,'alle Spiele'!CZ45-'alle Spiele'!DA45=0)),Punktsystem!$B$6,0)))</f>
        <v>0</v>
      </c>
      <c r="DA45" s="222">
        <f>IF(CZ45=Punktsystem!$B$6,IF(AND(Punktsystem!$D$9&lt;&gt;"",'alle Spiele'!$H45-'alle Spiele'!$J45='alle Spiele'!CZ45-'alle Spiele'!DA45,'alle Spiele'!$H45&lt;&gt;'alle Spiele'!$J45),Punktsystem!$B$9,0)+IF(AND(Punktsystem!$D$11&lt;&gt;"",OR('alle Spiele'!$H45='alle Spiele'!CZ45,'alle Spiele'!$J45='alle Spiele'!DA45)),Punktsystem!$B$11,0)+IF(AND(Punktsystem!$D$10&lt;&gt;"",'alle Spiele'!$H45='alle Spiele'!$J45,'alle Spiele'!CZ45='alle Spiele'!DA45,ABS('alle Spiele'!$H45-'alle Spiele'!CZ45)=1),Punktsystem!$B$10,0),0)</f>
        <v>0</v>
      </c>
      <c r="DB45" s="223">
        <f>IF(CZ45=Punktsystem!$B$5,IF(AND(Punktsystem!$I$14&lt;&gt;"",'alle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C45" s="226">
        <f>IF(OR('alle Spiele'!DC45="",'alle Spiele'!DD45="",'alle Spiele'!$K45="x"),0,IF(AND('alle Spiele'!$H45='alle Spiele'!DC45,'alle Spiele'!$J45='alle Spiele'!DD45),Punktsystem!$B$5,IF(OR(AND('alle Spiele'!$H45-'alle Spiele'!$J45&lt;0,'alle Spiele'!DC45-'alle Spiele'!DD45&lt;0),AND('alle Spiele'!$H45-'alle Spiele'!$J45&gt;0,'alle Spiele'!DC45-'alle Spiele'!DD45&gt;0),AND('alle Spiele'!$H45-'alle Spiele'!$J45=0,'alle Spiele'!DC45-'alle Spiele'!DD45=0)),Punktsystem!$B$6,0)))</f>
        <v>0</v>
      </c>
      <c r="DD45" s="222">
        <f>IF(DC45=Punktsystem!$B$6,IF(AND(Punktsystem!$D$9&lt;&gt;"",'alle Spiele'!$H45-'alle Spiele'!$J45='alle Spiele'!DC45-'alle Spiele'!DD45,'alle Spiele'!$H45&lt;&gt;'alle Spiele'!$J45),Punktsystem!$B$9,0)+IF(AND(Punktsystem!$D$11&lt;&gt;"",OR('alle Spiele'!$H45='alle Spiele'!DC45,'alle Spiele'!$J45='alle Spiele'!DD45)),Punktsystem!$B$11,0)+IF(AND(Punktsystem!$D$10&lt;&gt;"",'alle Spiele'!$H45='alle Spiele'!$J45,'alle Spiele'!DC45='alle Spiele'!DD45,ABS('alle Spiele'!$H45-'alle Spiele'!DC45)=1),Punktsystem!$B$10,0),0)</f>
        <v>0</v>
      </c>
      <c r="DE45" s="223">
        <f>IF(DC45=Punktsystem!$B$5,IF(AND(Punktsystem!$I$14&lt;&gt;"",'alle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F45" s="226">
        <f>IF(OR('alle Spiele'!DF45="",'alle Spiele'!DG45="",'alle Spiele'!$K45="x"),0,IF(AND('alle Spiele'!$H45='alle Spiele'!DF45,'alle Spiele'!$J45='alle Spiele'!DG45),Punktsystem!$B$5,IF(OR(AND('alle Spiele'!$H45-'alle Spiele'!$J45&lt;0,'alle Spiele'!DF45-'alle Spiele'!DG45&lt;0),AND('alle Spiele'!$H45-'alle Spiele'!$J45&gt;0,'alle Spiele'!DF45-'alle Spiele'!DG45&gt;0),AND('alle Spiele'!$H45-'alle Spiele'!$J45=0,'alle Spiele'!DF45-'alle Spiele'!DG45=0)),Punktsystem!$B$6,0)))</f>
        <v>0</v>
      </c>
      <c r="DG45" s="222">
        <f>IF(DF45=Punktsystem!$B$6,IF(AND(Punktsystem!$D$9&lt;&gt;"",'alle Spiele'!$H45-'alle Spiele'!$J45='alle Spiele'!DF45-'alle Spiele'!DG45,'alle Spiele'!$H45&lt;&gt;'alle Spiele'!$J45),Punktsystem!$B$9,0)+IF(AND(Punktsystem!$D$11&lt;&gt;"",OR('alle Spiele'!$H45='alle Spiele'!DF45,'alle Spiele'!$J45='alle Spiele'!DG45)),Punktsystem!$B$11,0)+IF(AND(Punktsystem!$D$10&lt;&gt;"",'alle Spiele'!$H45='alle Spiele'!$J45,'alle Spiele'!DF45='alle Spiele'!DG45,ABS('alle Spiele'!$H45-'alle Spiele'!DF45)=1),Punktsystem!$B$10,0),0)</f>
        <v>0</v>
      </c>
      <c r="DH45" s="223">
        <f>IF(DF45=Punktsystem!$B$5,IF(AND(Punktsystem!$I$14&lt;&gt;"",'alle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I45" s="226">
        <f>IF(OR('alle Spiele'!DI45="",'alle Spiele'!DJ45="",'alle Spiele'!$K45="x"),0,IF(AND('alle Spiele'!$H45='alle Spiele'!DI45,'alle Spiele'!$J45='alle Spiele'!DJ45),Punktsystem!$B$5,IF(OR(AND('alle Spiele'!$H45-'alle Spiele'!$J45&lt;0,'alle Spiele'!DI45-'alle Spiele'!DJ45&lt;0),AND('alle Spiele'!$H45-'alle Spiele'!$J45&gt;0,'alle Spiele'!DI45-'alle Spiele'!DJ45&gt;0),AND('alle Spiele'!$H45-'alle Spiele'!$J45=0,'alle Spiele'!DI45-'alle Spiele'!DJ45=0)),Punktsystem!$B$6,0)))</f>
        <v>0</v>
      </c>
      <c r="DJ45" s="222">
        <f>IF(DI45=Punktsystem!$B$6,IF(AND(Punktsystem!$D$9&lt;&gt;"",'alle Spiele'!$H45-'alle Spiele'!$J45='alle Spiele'!DI45-'alle Spiele'!DJ45,'alle Spiele'!$H45&lt;&gt;'alle Spiele'!$J45),Punktsystem!$B$9,0)+IF(AND(Punktsystem!$D$11&lt;&gt;"",OR('alle Spiele'!$H45='alle Spiele'!DI45,'alle Spiele'!$J45='alle Spiele'!DJ45)),Punktsystem!$B$11,0)+IF(AND(Punktsystem!$D$10&lt;&gt;"",'alle Spiele'!$H45='alle Spiele'!$J45,'alle Spiele'!DI45='alle Spiele'!DJ45,ABS('alle Spiele'!$H45-'alle Spiele'!DI45)=1),Punktsystem!$B$10,0),0)</f>
        <v>0</v>
      </c>
      <c r="DK45" s="223">
        <f>IF(DI45=Punktsystem!$B$5,IF(AND(Punktsystem!$I$14&lt;&gt;"",'alle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L45" s="226">
        <f>IF(OR('alle Spiele'!DL45="",'alle Spiele'!DM45="",'alle Spiele'!$K45="x"),0,IF(AND('alle Spiele'!$H45='alle Spiele'!DL45,'alle Spiele'!$J45='alle Spiele'!DM45),Punktsystem!$B$5,IF(OR(AND('alle Spiele'!$H45-'alle Spiele'!$J45&lt;0,'alle Spiele'!DL45-'alle Spiele'!DM45&lt;0),AND('alle Spiele'!$H45-'alle Spiele'!$J45&gt;0,'alle Spiele'!DL45-'alle Spiele'!DM45&gt;0),AND('alle Spiele'!$H45-'alle Spiele'!$J45=0,'alle Spiele'!DL45-'alle Spiele'!DM45=0)),Punktsystem!$B$6,0)))</f>
        <v>0</v>
      </c>
      <c r="DM45" s="222">
        <f>IF(DL45=Punktsystem!$B$6,IF(AND(Punktsystem!$D$9&lt;&gt;"",'alle Spiele'!$H45-'alle Spiele'!$J45='alle Spiele'!DL45-'alle Spiele'!DM45,'alle Spiele'!$H45&lt;&gt;'alle Spiele'!$J45),Punktsystem!$B$9,0)+IF(AND(Punktsystem!$D$11&lt;&gt;"",OR('alle Spiele'!$H45='alle Spiele'!DL45,'alle Spiele'!$J45='alle Spiele'!DM45)),Punktsystem!$B$11,0)+IF(AND(Punktsystem!$D$10&lt;&gt;"",'alle Spiele'!$H45='alle Spiele'!$J45,'alle Spiele'!DL45='alle Spiele'!DM45,ABS('alle Spiele'!$H45-'alle Spiele'!DL45)=1),Punktsystem!$B$10,0),0)</f>
        <v>0</v>
      </c>
      <c r="DN45" s="223">
        <f>IF(DL45=Punktsystem!$B$5,IF(AND(Punktsystem!$I$14&lt;&gt;"",'alle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O45" s="226">
        <f>IF(OR('alle Spiele'!DO45="",'alle Spiele'!DP45="",'alle Spiele'!$K45="x"),0,IF(AND('alle Spiele'!$H45='alle Spiele'!DO45,'alle Spiele'!$J45='alle Spiele'!DP45),Punktsystem!$B$5,IF(OR(AND('alle Spiele'!$H45-'alle Spiele'!$J45&lt;0,'alle Spiele'!DO45-'alle Spiele'!DP45&lt;0),AND('alle Spiele'!$H45-'alle Spiele'!$J45&gt;0,'alle Spiele'!DO45-'alle Spiele'!DP45&gt;0),AND('alle Spiele'!$H45-'alle Spiele'!$J45=0,'alle Spiele'!DO45-'alle Spiele'!DP45=0)),Punktsystem!$B$6,0)))</f>
        <v>0</v>
      </c>
      <c r="DP45" s="222">
        <f>IF(DO45=Punktsystem!$B$6,IF(AND(Punktsystem!$D$9&lt;&gt;"",'alle Spiele'!$H45-'alle Spiele'!$J45='alle Spiele'!DO45-'alle Spiele'!DP45,'alle Spiele'!$H45&lt;&gt;'alle Spiele'!$J45),Punktsystem!$B$9,0)+IF(AND(Punktsystem!$D$11&lt;&gt;"",OR('alle Spiele'!$H45='alle Spiele'!DO45,'alle Spiele'!$J45='alle Spiele'!DP45)),Punktsystem!$B$11,0)+IF(AND(Punktsystem!$D$10&lt;&gt;"",'alle Spiele'!$H45='alle Spiele'!$J45,'alle Spiele'!DO45='alle Spiele'!DP45,ABS('alle Spiele'!$H45-'alle Spiele'!DO45)=1),Punktsystem!$B$10,0),0)</f>
        <v>0</v>
      </c>
      <c r="DQ45" s="223">
        <f>IF(DO45=Punktsystem!$B$5,IF(AND(Punktsystem!$I$14&lt;&gt;"",'alle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R45" s="226">
        <f>IF(OR('alle Spiele'!DR45="",'alle Spiele'!DS45="",'alle Spiele'!$K45="x"),0,IF(AND('alle Spiele'!$H45='alle Spiele'!DR45,'alle Spiele'!$J45='alle Spiele'!DS45),Punktsystem!$B$5,IF(OR(AND('alle Spiele'!$H45-'alle Spiele'!$J45&lt;0,'alle Spiele'!DR45-'alle Spiele'!DS45&lt;0),AND('alle Spiele'!$H45-'alle Spiele'!$J45&gt;0,'alle Spiele'!DR45-'alle Spiele'!DS45&gt;0),AND('alle Spiele'!$H45-'alle Spiele'!$J45=0,'alle Spiele'!DR45-'alle Spiele'!DS45=0)),Punktsystem!$B$6,0)))</f>
        <v>0</v>
      </c>
      <c r="DS45" s="222">
        <f>IF(DR45=Punktsystem!$B$6,IF(AND(Punktsystem!$D$9&lt;&gt;"",'alle Spiele'!$H45-'alle Spiele'!$J45='alle Spiele'!DR45-'alle Spiele'!DS45,'alle Spiele'!$H45&lt;&gt;'alle Spiele'!$J45),Punktsystem!$B$9,0)+IF(AND(Punktsystem!$D$11&lt;&gt;"",OR('alle Spiele'!$H45='alle Spiele'!DR45,'alle Spiele'!$J45='alle Spiele'!DS45)),Punktsystem!$B$11,0)+IF(AND(Punktsystem!$D$10&lt;&gt;"",'alle Spiele'!$H45='alle Spiele'!$J45,'alle Spiele'!DR45='alle Spiele'!DS45,ABS('alle Spiele'!$H45-'alle Spiele'!DR45)=1),Punktsystem!$B$10,0),0)</f>
        <v>0</v>
      </c>
      <c r="DT45" s="223">
        <f>IF(DR45=Punktsystem!$B$5,IF(AND(Punktsystem!$I$14&lt;&gt;"",'alle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U45" s="226">
        <f>IF(OR('alle Spiele'!DU45="",'alle Spiele'!DV45="",'alle Spiele'!$K45="x"),0,IF(AND('alle Spiele'!$H45='alle Spiele'!DU45,'alle Spiele'!$J45='alle Spiele'!DV45),Punktsystem!$B$5,IF(OR(AND('alle Spiele'!$H45-'alle Spiele'!$J45&lt;0,'alle Spiele'!DU45-'alle Spiele'!DV45&lt;0),AND('alle Spiele'!$H45-'alle Spiele'!$J45&gt;0,'alle Spiele'!DU45-'alle Spiele'!DV45&gt;0),AND('alle Spiele'!$H45-'alle Spiele'!$J45=0,'alle Spiele'!DU45-'alle Spiele'!DV45=0)),Punktsystem!$B$6,0)))</f>
        <v>0</v>
      </c>
      <c r="DV45" s="222">
        <f>IF(DU45=Punktsystem!$B$6,IF(AND(Punktsystem!$D$9&lt;&gt;"",'alle Spiele'!$H45-'alle Spiele'!$J45='alle Spiele'!DU45-'alle Spiele'!DV45,'alle Spiele'!$H45&lt;&gt;'alle Spiele'!$J45),Punktsystem!$B$9,0)+IF(AND(Punktsystem!$D$11&lt;&gt;"",OR('alle Spiele'!$H45='alle Spiele'!DU45,'alle Spiele'!$J45='alle Spiele'!DV45)),Punktsystem!$B$11,0)+IF(AND(Punktsystem!$D$10&lt;&gt;"",'alle Spiele'!$H45='alle Spiele'!$J45,'alle Spiele'!DU45='alle Spiele'!DV45,ABS('alle Spiele'!$H45-'alle Spiele'!DU45)=1),Punktsystem!$B$10,0),0)</f>
        <v>0</v>
      </c>
      <c r="DW45" s="223">
        <f>IF(DU45=Punktsystem!$B$5,IF(AND(Punktsystem!$I$14&lt;&gt;"",'alle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X45" s="226">
        <f>IF(OR('alle Spiele'!DX45="",'alle Spiele'!DY45="",'alle Spiele'!$K45="x"),0,IF(AND('alle Spiele'!$H45='alle Spiele'!DX45,'alle Spiele'!$J45='alle Spiele'!DY45),Punktsystem!$B$5,IF(OR(AND('alle Spiele'!$H45-'alle Spiele'!$J45&lt;0,'alle Spiele'!DX45-'alle Spiele'!DY45&lt;0),AND('alle Spiele'!$H45-'alle Spiele'!$J45&gt;0,'alle Spiele'!DX45-'alle Spiele'!DY45&gt;0),AND('alle Spiele'!$H45-'alle Spiele'!$J45=0,'alle Spiele'!DX45-'alle Spiele'!DY45=0)),Punktsystem!$B$6,0)))</f>
        <v>0</v>
      </c>
      <c r="DY45" s="222">
        <f>IF(DX45=Punktsystem!$B$6,IF(AND(Punktsystem!$D$9&lt;&gt;"",'alle Spiele'!$H45-'alle Spiele'!$J45='alle Spiele'!DX45-'alle Spiele'!DY45,'alle Spiele'!$H45&lt;&gt;'alle Spiele'!$J45),Punktsystem!$B$9,0)+IF(AND(Punktsystem!$D$11&lt;&gt;"",OR('alle Spiele'!$H45='alle Spiele'!DX45,'alle Spiele'!$J45='alle Spiele'!DY45)),Punktsystem!$B$11,0)+IF(AND(Punktsystem!$D$10&lt;&gt;"",'alle Spiele'!$H45='alle Spiele'!$J45,'alle Spiele'!DX45='alle Spiele'!DY45,ABS('alle Spiele'!$H45-'alle Spiele'!DX45)=1),Punktsystem!$B$10,0),0)</f>
        <v>0</v>
      </c>
      <c r="DZ45" s="223">
        <f>IF(DX45=Punktsystem!$B$5,IF(AND(Punktsystem!$I$14&lt;&gt;"",'alle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A45" s="226">
        <f>IF(OR('alle Spiele'!EA45="",'alle Spiele'!EB45="",'alle Spiele'!$K45="x"),0,IF(AND('alle Spiele'!$H45='alle Spiele'!EA45,'alle Spiele'!$J45='alle Spiele'!EB45),Punktsystem!$B$5,IF(OR(AND('alle Spiele'!$H45-'alle Spiele'!$J45&lt;0,'alle Spiele'!EA45-'alle Spiele'!EB45&lt;0),AND('alle Spiele'!$H45-'alle Spiele'!$J45&gt;0,'alle Spiele'!EA45-'alle Spiele'!EB45&gt;0),AND('alle Spiele'!$H45-'alle Spiele'!$J45=0,'alle Spiele'!EA45-'alle Spiele'!EB45=0)),Punktsystem!$B$6,0)))</f>
        <v>0</v>
      </c>
      <c r="EB45" s="222">
        <f>IF(EA45=Punktsystem!$B$6,IF(AND(Punktsystem!$D$9&lt;&gt;"",'alle Spiele'!$H45-'alle Spiele'!$J45='alle Spiele'!EA45-'alle Spiele'!EB45,'alle Spiele'!$H45&lt;&gt;'alle Spiele'!$J45),Punktsystem!$B$9,0)+IF(AND(Punktsystem!$D$11&lt;&gt;"",OR('alle Spiele'!$H45='alle Spiele'!EA45,'alle Spiele'!$J45='alle Spiele'!EB45)),Punktsystem!$B$11,0)+IF(AND(Punktsystem!$D$10&lt;&gt;"",'alle Spiele'!$H45='alle Spiele'!$J45,'alle Spiele'!EA45='alle Spiele'!EB45,ABS('alle Spiele'!$H45-'alle Spiele'!EA45)=1),Punktsystem!$B$10,0),0)</f>
        <v>0</v>
      </c>
      <c r="EC45" s="223">
        <f>IF(EA45=Punktsystem!$B$5,IF(AND(Punktsystem!$I$14&lt;&gt;"",'alle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D45" s="226">
        <f>IF(OR('alle Spiele'!ED45="",'alle Spiele'!EE45="",'alle Spiele'!$K45="x"),0,IF(AND('alle Spiele'!$H45='alle Spiele'!ED45,'alle Spiele'!$J45='alle Spiele'!EE45),Punktsystem!$B$5,IF(OR(AND('alle Spiele'!$H45-'alle Spiele'!$J45&lt;0,'alle Spiele'!ED45-'alle Spiele'!EE45&lt;0),AND('alle Spiele'!$H45-'alle Spiele'!$J45&gt;0,'alle Spiele'!ED45-'alle Spiele'!EE45&gt;0),AND('alle Spiele'!$H45-'alle Spiele'!$J45=0,'alle Spiele'!ED45-'alle Spiele'!EE45=0)),Punktsystem!$B$6,0)))</f>
        <v>0</v>
      </c>
      <c r="EE45" s="222">
        <f>IF(ED45=Punktsystem!$B$6,IF(AND(Punktsystem!$D$9&lt;&gt;"",'alle Spiele'!$H45-'alle Spiele'!$J45='alle Spiele'!ED45-'alle Spiele'!EE45,'alle Spiele'!$H45&lt;&gt;'alle Spiele'!$J45),Punktsystem!$B$9,0)+IF(AND(Punktsystem!$D$11&lt;&gt;"",OR('alle Spiele'!$H45='alle Spiele'!ED45,'alle Spiele'!$J45='alle Spiele'!EE45)),Punktsystem!$B$11,0)+IF(AND(Punktsystem!$D$10&lt;&gt;"",'alle Spiele'!$H45='alle Spiele'!$J45,'alle Spiele'!ED45='alle Spiele'!EE45,ABS('alle Spiele'!$H45-'alle Spiele'!ED45)=1),Punktsystem!$B$10,0),0)</f>
        <v>0</v>
      </c>
      <c r="EF45" s="223">
        <f>IF(ED45=Punktsystem!$B$5,IF(AND(Punktsystem!$I$14&lt;&gt;"",'alle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G45" s="226">
        <f>IF(OR('alle Spiele'!EG45="",'alle Spiele'!EH45="",'alle Spiele'!$K45="x"),0,IF(AND('alle Spiele'!$H45='alle Spiele'!EG45,'alle Spiele'!$J45='alle Spiele'!EH45),Punktsystem!$B$5,IF(OR(AND('alle Spiele'!$H45-'alle Spiele'!$J45&lt;0,'alle Spiele'!EG45-'alle Spiele'!EH45&lt;0),AND('alle Spiele'!$H45-'alle Spiele'!$J45&gt;0,'alle Spiele'!EG45-'alle Spiele'!EH45&gt;0),AND('alle Spiele'!$H45-'alle Spiele'!$J45=0,'alle Spiele'!EG45-'alle Spiele'!EH45=0)),Punktsystem!$B$6,0)))</f>
        <v>0</v>
      </c>
      <c r="EH45" s="222">
        <f>IF(EG45=Punktsystem!$B$6,IF(AND(Punktsystem!$D$9&lt;&gt;"",'alle Spiele'!$H45-'alle Spiele'!$J45='alle Spiele'!EG45-'alle Spiele'!EH45,'alle Spiele'!$H45&lt;&gt;'alle Spiele'!$J45),Punktsystem!$B$9,0)+IF(AND(Punktsystem!$D$11&lt;&gt;"",OR('alle Spiele'!$H45='alle Spiele'!EG45,'alle Spiele'!$J45='alle Spiele'!EH45)),Punktsystem!$B$11,0)+IF(AND(Punktsystem!$D$10&lt;&gt;"",'alle Spiele'!$H45='alle Spiele'!$J45,'alle Spiele'!EG45='alle Spiele'!EH45,ABS('alle Spiele'!$H45-'alle Spiele'!EG45)=1),Punktsystem!$B$10,0),0)</f>
        <v>0</v>
      </c>
      <c r="EI45" s="223">
        <f>IF(EG45=Punktsystem!$B$5,IF(AND(Punktsystem!$I$14&lt;&gt;"",'alle Spiele'!$H45+'alle Spiele'!$J45&gt;Punktsystem!$D$14),('alle Spiele'!$H45+'alle Spiele'!$J45-Punktsystem!$D$14)*Punktsystem!$F$14,0)+IF(AND(Punktsystem!$I$15&lt;&gt;"",ABS('alle Spiele'!$H45-'alle Spiele'!$J45)&gt;Punktsystem!$D$15),(ABS('alle Spiele'!$H45-'alle Spiele'!$J45)-Punktsystem!$D$15)*Punktsystem!$F$15,0),0)</f>
        <v>0</v>
      </c>
    </row>
    <row r="46" spans="1:139">
      <c r="A46"/>
      <c r="B46"/>
      <c r="C46"/>
      <c r="D46"/>
      <c r="E46"/>
      <c r="F46"/>
      <c r="G46"/>
      <c r="H46"/>
      <c r="J46"/>
      <c r="K46"/>
      <c r="L46"/>
      <c r="M46"/>
      <c r="N46"/>
      <c r="O46"/>
      <c r="P46"/>
      <c r="Q46"/>
      <c r="T46" s="226">
        <f>IF(OR('alle Spiele'!T46="",'alle Spiele'!U46="",'alle Spiele'!$K46="x"),0,IF(AND('alle Spiele'!$H46='alle Spiele'!T46,'alle Spiele'!$J46='alle Spiele'!U46),Punktsystem!$B$5,IF(OR(AND('alle Spiele'!$H46-'alle Spiele'!$J46&lt;0,'alle Spiele'!T46-'alle Spiele'!U46&lt;0),AND('alle Spiele'!$H46-'alle Spiele'!$J46&gt;0,'alle Spiele'!T46-'alle Spiele'!U46&gt;0),AND('alle Spiele'!$H46-'alle Spiele'!$J46=0,'alle Spiele'!T46-'alle Spiele'!U46=0)),Punktsystem!$B$6,0)))</f>
        <v>0</v>
      </c>
      <c r="U46" s="222">
        <f>IF(T46=Punktsystem!$B$6,IF(AND(Punktsystem!$D$9&lt;&gt;"",'alle Spiele'!$H46-'alle Spiele'!$J46='alle Spiele'!T46-'alle Spiele'!U46,'alle Spiele'!$H46&lt;&gt;'alle Spiele'!$J46),Punktsystem!$B$9,0)+IF(AND(Punktsystem!$D$11&lt;&gt;"",OR('alle Spiele'!$H46='alle Spiele'!T46,'alle Spiele'!$J46='alle Spiele'!U46)),Punktsystem!$B$11,0)+IF(AND(Punktsystem!$D$10&lt;&gt;"",'alle Spiele'!$H46='alle Spiele'!$J46,'alle Spiele'!T46='alle Spiele'!U46,ABS('alle Spiele'!$H46-'alle Spiele'!T46)=1),Punktsystem!$B$10,0),0)</f>
        <v>0</v>
      </c>
      <c r="V46" s="223">
        <f>IF(T46=Punktsystem!$B$5,IF(AND(Punktsystem!$I$14&lt;&gt;"",'alle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W46" s="226">
        <f>IF(OR('alle Spiele'!W46="",'alle Spiele'!X46="",'alle Spiele'!$K46="x"),0,IF(AND('alle Spiele'!$H46='alle Spiele'!W46,'alle Spiele'!$J46='alle Spiele'!X46),Punktsystem!$B$5,IF(OR(AND('alle Spiele'!$H46-'alle Spiele'!$J46&lt;0,'alle Spiele'!W46-'alle Spiele'!X46&lt;0),AND('alle Spiele'!$H46-'alle Spiele'!$J46&gt;0,'alle Spiele'!W46-'alle Spiele'!X46&gt;0),AND('alle Spiele'!$H46-'alle Spiele'!$J46=0,'alle Spiele'!W46-'alle Spiele'!X46=0)),Punktsystem!$B$6,0)))</f>
        <v>0</v>
      </c>
      <c r="X46" s="222">
        <f>IF(W46=Punktsystem!$B$6,IF(AND(Punktsystem!$D$9&lt;&gt;"",'alle Spiele'!$H46-'alle Spiele'!$J46='alle Spiele'!W46-'alle Spiele'!X46,'alle Spiele'!$H46&lt;&gt;'alle Spiele'!$J46),Punktsystem!$B$9,0)+IF(AND(Punktsystem!$D$11&lt;&gt;"",OR('alle Spiele'!$H46='alle Spiele'!W46,'alle Spiele'!$J46='alle Spiele'!X46)),Punktsystem!$B$11,0)+IF(AND(Punktsystem!$D$10&lt;&gt;"",'alle Spiele'!$H46='alle Spiele'!$J46,'alle Spiele'!W46='alle Spiele'!X46,ABS('alle Spiele'!$H46-'alle Spiele'!W46)=1),Punktsystem!$B$10,0),0)</f>
        <v>0</v>
      </c>
      <c r="Y46" s="223">
        <f>IF(W46=Punktsystem!$B$5,IF(AND(Punktsystem!$I$14&lt;&gt;"",'alle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Z46" s="226">
        <f>IF(OR('alle Spiele'!Z46="",'alle Spiele'!AA46="",'alle Spiele'!$K46="x"),0,IF(AND('alle Spiele'!$H46='alle Spiele'!Z46,'alle Spiele'!$J46='alle Spiele'!AA46),Punktsystem!$B$5,IF(OR(AND('alle Spiele'!$H46-'alle Spiele'!$J46&lt;0,'alle Spiele'!Z46-'alle Spiele'!AA46&lt;0),AND('alle Spiele'!$H46-'alle Spiele'!$J46&gt;0,'alle Spiele'!Z46-'alle Spiele'!AA46&gt;0),AND('alle Spiele'!$H46-'alle Spiele'!$J46=0,'alle Spiele'!Z46-'alle Spiele'!AA46=0)),Punktsystem!$B$6,0)))</f>
        <v>0</v>
      </c>
      <c r="AA46" s="222">
        <f>IF(Z46=Punktsystem!$B$6,IF(AND(Punktsystem!$D$9&lt;&gt;"",'alle Spiele'!$H46-'alle Spiele'!$J46='alle Spiele'!Z46-'alle Spiele'!AA46,'alle Spiele'!$H46&lt;&gt;'alle Spiele'!$J46),Punktsystem!$B$9,0)+IF(AND(Punktsystem!$D$11&lt;&gt;"",OR('alle Spiele'!$H46='alle Spiele'!Z46,'alle Spiele'!$J46='alle Spiele'!AA46)),Punktsystem!$B$11,0)+IF(AND(Punktsystem!$D$10&lt;&gt;"",'alle Spiele'!$H46='alle Spiele'!$J46,'alle Spiele'!Z46='alle Spiele'!AA46,ABS('alle Spiele'!$H46-'alle Spiele'!Z46)=1),Punktsystem!$B$10,0),0)</f>
        <v>0</v>
      </c>
      <c r="AB46" s="223">
        <f>IF(Z46=Punktsystem!$B$5,IF(AND(Punktsystem!$I$14&lt;&gt;"",'alle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C46" s="226">
        <f>IF(OR('alle Spiele'!AC46="",'alle Spiele'!AD46="",'alle Spiele'!$K46="x"),0,IF(AND('alle Spiele'!$H46='alle Spiele'!AC46,'alle Spiele'!$J46='alle Spiele'!AD46),Punktsystem!$B$5,IF(OR(AND('alle Spiele'!$H46-'alle Spiele'!$J46&lt;0,'alle Spiele'!AC46-'alle Spiele'!AD46&lt;0),AND('alle Spiele'!$H46-'alle Spiele'!$J46&gt;0,'alle Spiele'!AC46-'alle Spiele'!AD46&gt;0),AND('alle Spiele'!$H46-'alle Spiele'!$J46=0,'alle Spiele'!AC46-'alle Spiele'!AD46=0)),Punktsystem!$B$6,0)))</f>
        <v>0</v>
      </c>
      <c r="AD46" s="222">
        <f>IF(AC46=Punktsystem!$B$6,IF(AND(Punktsystem!$D$9&lt;&gt;"",'alle Spiele'!$H46-'alle Spiele'!$J46='alle Spiele'!AC46-'alle Spiele'!AD46,'alle Spiele'!$H46&lt;&gt;'alle Spiele'!$J46),Punktsystem!$B$9,0)+IF(AND(Punktsystem!$D$11&lt;&gt;"",OR('alle Spiele'!$H46='alle Spiele'!AC46,'alle Spiele'!$J46='alle Spiele'!AD46)),Punktsystem!$B$11,0)+IF(AND(Punktsystem!$D$10&lt;&gt;"",'alle Spiele'!$H46='alle Spiele'!$J46,'alle Spiele'!AC46='alle Spiele'!AD46,ABS('alle Spiele'!$H46-'alle Spiele'!AC46)=1),Punktsystem!$B$10,0),0)</f>
        <v>0</v>
      </c>
      <c r="AE46" s="223">
        <f>IF(AC46=Punktsystem!$B$5,IF(AND(Punktsystem!$I$14&lt;&gt;"",'alle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F46" s="226">
        <f>IF(OR('alle Spiele'!AF46="",'alle Spiele'!AG46="",'alle Spiele'!$K46="x"),0,IF(AND('alle Spiele'!$H46='alle Spiele'!AF46,'alle Spiele'!$J46='alle Spiele'!AG46),Punktsystem!$B$5,IF(OR(AND('alle Spiele'!$H46-'alle Spiele'!$J46&lt;0,'alle Spiele'!AF46-'alle Spiele'!AG46&lt;0),AND('alle Spiele'!$H46-'alle Spiele'!$J46&gt;0,'alle Spiele'!AF46-'alle Spiele'!AG46&gt;0),AND('alle Spiele'!$H46-'alle Spiele'!$J46=0,'alle Spiele'!AF46-'alle Spiele'!AG46=0)),Punktsystem!$B$6,0)))</f>
        <v>0</v>
      </c>
      <c r="AG46" s="222">
        <f>IF(AF46=Punktsystem!$B$6,IF(AND(Punktsystem!$D$9&lt;&gt;"",'alle Spiele'!$H46-'alle Spiele'!$J46='alle Spiele'!AF46-'alle Spiele'!AG46,'alle Spiele'!$H46&lt;&gt;'alle Spiele'!$J46),Punktsystem!$B$9,0)+IF(AND(Punktsystem!$D$11&lt;&gt;"",OR('alle Spiele'!$H46='alle Spiele'!AF46,'alle Spiele'!$J46='alle Spiele'!AG46)),Punktsystem!$B$11,0)+IF(AND(Punktsystem!$D$10&lt;&gt;"",'alle Spiele'!$H46='alle Spiele'!$J46,'alle Spiele'!AF46='alle Spiele'!AG46,ABS('alle Spiele'!$H46-'alle Spiele'!AF46)=1),Punktsystem!$B$10,0),0)</f>
        <v>0</v>
      </c>
      <c r="AH46" s="223">
        <f>IF(AF46=Punktsystem!$B$5,IF(AND(Punktsystem!$I$14&lt;&gt;"",'alle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I46" s="226">
        <f>IF(OR('alle Spiele'!AI46="",'alle Spiele'!AJ46="",'alle Spiele'!$K46="x"),0,IF(AND('alle Spiele'!$H46='alle Spiele'!AI46,'alle Spiele'!$J46='alle Spiele'!AJ46),Punktsystem!$B$5,IF(OR(AND('alle Spiele'!$H46-'alle Spiele'!$J46&lt;0,'alle Spiele'!AI46-'alle Spiele'!AJ46&lt;0),AND('alle Spiele'!$H46-'alle Spiele'!$J46&gt;0,'alle Spiele'!AI46-'alle Spiele'!AJ46&gt;0),AND('alle Spiele'!$H46-'alle Spiele'!$J46=0,'alle Spiele'!AI46-'alle Spiele'!AJ46=0)),Punktsystem!$B$6,0)))</f>
        <v>0</v>
      </c>
      <c r="AJ46" s="222">
        <f>IF(AI46=Punktsystem!$B$6,IF(AND(Punktsystem!$D$9&lt;&gt;"",'alle Spiele'!$H46-'alle Spiele'!$J46='alle Spiele'!AI46-'alle Spiele'!AJ46,'alle Spiele'!$H46&lt;&gt;'alle Spiele'!$J46),Punktsystem!$B$9,0)+IF(AND(Punktsystem!$D$11&lt;&gt;"",OR('alle Spiele'!$H46='alle Spiele'!AI46,'alle Spiele'!$J46='alle Spiele'!AJ46)),Punktsystem!$B$11,0)+IF(AND(Punktsystem!$D$10&lt;&gt;"",'alle Spiele'!$H46='alle Spiele'!$J46,'alle Spiele'!AI46='alle Spiele'!AJ46,ABS('alle Spiele'!$H46-'alle Spiele'!AI46)=1),Punktsystem!$B$10,0),0)</f>
        <v>0</v>
      </c>
      <c r="AK46" s="223">
        <f>IF(AI46=Punktsystem!$B$5,IF(AND(Punktsystem!$I$14&lt;&gt;"",'alle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L46" s="226">
        <f>IF(OR('alle Spiele'!AL46="",'alle Spiele'!AM46="",'alle Spiele'!$K46="x"),0,IF(AND('alle Spiele'!$H46='alle Spiele'!AL46,'alle Spiele'!$J46='alle Spiele'!AM46),Punktsystem!$B$5,IF(OR(AND('alle Spiele'!$H46-'alle Spiele'!$J46&lt;0,'alle Spiele'!AL46-'alle Spiele'!AM46&lt;0),AND('alle Spiele'!$H46-'alle Spiele'!$J46&gt;0,'alle Spiele'!AL46-'alle Spiele'!AM46&gt;0),AND('alle Spiele'!$H46-'alle Spiele'!$J46=0,'alle Spiele'!AL46-'alle Spiele'!AM46=0)),Punktsystem!$B$6,0)))</f>
        <v>0</v>
      </c>
      <c r="AM46" s="222">
        <f>IF(AL46=Punktsystem!$B$6,IF(AND(Punktsystem!$D$9&lt;&gt;"",'alle Spiele'!$H46-'alle Spiele'!$J46='alle Spiele'!AL46-'alle Spiele'!AM46,'alle Spiele'!$H46&lt;&gt;'alle Spiele'!$J46),Punktsystem!$B$9,0)+IF(AND(Punktsystem!$D$11&lt;&gt;"",OR('alle Spiele'!$H46='alle Spiele'!AL46,'alle Spiele'!$J46='alle Spiele'!AM46)),Punktsystem!$B$11,0)+IF(AND(Punktsystem!$D$10&lt;&gt;"",'alle Spiele'!$H46='alle Spiele'!$J46,'alle Spiele'!AL46='alle Spiele'!AM46,ABS('alle Spiele'!$H46-'alle Spiele'!AL46)=1),Punktsystem!$B$10,0),0)</f>
        <v>0</v>
      </c>
      <c r="AN46" s="223">
        <f>IF(AL46=Punktsystem!$B$5,IF(AND(Punktsystem!$I$14&lt;&gt;"",'alle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O46" s="226">
        <f>IF(OR('alle Spiele'!AO46="",'alle Spiele'!AP46="",'alle Spiele'!$K46="x"),0,IF(AND('alle Spiele'!$H46='alle Spiele'!AO46,'alle Spiele'!$J46='alle Spiele'!AP46),Punktsystem!$B$5,IF(OR(AND('alle Spiele'!$H46-'alle Spiele'!$J46&lt;0,'alle Spiele'!AO46-'alle Spiele'!AP46&lt;0),AND('alle Spiele'!$H46-'alle Spiele'!$J46&gt;0,'alle Spiele'!AO46-'alle Spiele'!AP46&gt;0),AND('alle Spiele'!$H46-'alle Spiele'!$J46=0,'alle Spiele'!AO46-'alle Spiele'!AP46=0)),Punktsystem!$B$6,0)))</f>
        <v>0</v>
      </c>
      <c r="AP46" s="222">
        <f>IF(AO46=Punktsystem!$B$6,IF(AND(Punktsystem!$D$9&lt;&gt;"",'alle Spiele'!$H46-'alle Spiele'!$J46='alle Spiele'!AO46-'alle Spiele'!AP46,'alle Spiele'!$H46&lt;&gt;'alle Spiele'!$J46),Punktsystem!$B$9,0)+IF(AND(Punktsystem!$D$11&lt;&gt;"",OR('alle Spiele'!$H46='alle Spiele'!AO46,'alle Spiele'!$J46='alle Spiele'!AP46)),Punktsystem!$B$11,0)+IF(AND(Punktsystem!$D$10&lt;&gt;"",'alle Spiele'!$H46='alle Spiele'!$J46,'alle Spiele'!AO46='alle Spiele'!AP46,ABS('alle Spiele'!$H46-'alle Spiele'!AO46)=1),Punktsystem!$B$10,0),0)</f>
        <v>0</v>
      </c>
      <c r="AQ46" s="223">
        <f>IF(AO46=Punktsystem!$B$5,IF(AND(Punktsystem!$I$14&lt;&gt;"",'alle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R46" s="226">
        <f>IF(OR('alle Spiele'!AR46="",'alle Spiele'!AS46="",'alle Spiele'!$K46="x"),0,IF(AND('alle Spiele'!$H46='alle Spiele'!AR46,'alle Spiele'!$J46='alle Spiele'!AS46),Punktsystem!$B$5,IF(OR(AND('alle Spiele'!$H46-'alle Spiele'!$J46&lt;0,'alle Spiele'!AR46-'alle Spiele'!AS46&lt;0),AND('alle Spiele'!$H46-'alle Spiele'!$J46&gt;0,'alle Spiele'!AR46-'alle Spiele'!AS46&gt;0),AND('alle Spiele'!$H46-'alle Spiele'!$J46=0,'alle Spiele'!AR46-'alle Spiele'!AS46=0)),Punktsystem!$B$6,0)))</f>
        <v>0</v>
      </c>
      <c r="AS46" s="222">
        <f>IF(AR46=Punktsystem!$B$6,IF(AND(Punktsystem!$D$9&lt;&gt;"",'alle Spiele'!$H46-'alle Spiele'!$J46='alle Spiele'!AR46-'alle Spiele'!AS46,'alle Spiele'!$H46&lt;&gt;'alle Spiele'!$J46),Punktsystem!$B$9,0)+IF(AND(Punktsystem!$D$11&lt;&gt;"",OR('alle Spiele'!$H46='alle Spiele'!AR46,'alle Spiele'!$J46='alle Spiele'!AS46)),Punktsystem!$B$11,0)+IF(AND(Punktsystem!$D$10&lt;&gt;"",'alle Spiele'!$H46='alle Spiele'!$J46,'alle Spiele'!AR46='alle Spiele'!AS46,ABS('alle Spiele'!$H46-'alle Spiele'!AR46)=1),Punktsystem!$B$10,0),0)</f>
        <v>0</v>
      </c>
      <c r="AT46" s="223">
        <f>IF(AR46=Punktsystem!$B$5,IF(AND(Punktsystem!$I$14&lt;&gt;"",'alle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U46" s="226">
        <f>IF(OR('alle Spiele'!AU46="",'alle Spiele'!AV46="",'alle Spiele'!$K46="x"),0,IF(AND('alle Spiele'!$H46='alle Spiele'!AU46,'alle Spiele'!$J46='alle Spiele'!AV46),Punktsystem!$B$5,IF(OR(AND('alle Spiele'!$H46-'alle Spiele'!$J46&lt;0,'alle Spiele'!AU46-'alle Spiele'!AV46&lt;0),AND('alle Spiele'!$H46-'alle Spiele'!$J46&gt;0,'alle Spiele'!AU46-'alle Spiele'!AV46&gt;0),AND('alle Spiele'!$H46-'alle Spiele'!$J46=0,'alle Spiele'!AU46-'alle Spiele'!AV46=0)),Punktsystem!$B$6,0)))</f>
        <v>0</v>
      </c>
      <c r="AV46" s="222">
        <f>IF(AU46=Punktsystem!$B$6,IF(AND(Punktsystem!$D$9&lt;&gt;"",'alle Spiele'!$H46-'alle Spiele'!$J46='alle Spiele'!AU46-'alle Spiele'!AV46,'alle Spiele'!$H46&lt;&gt;'alle Spiele'!$J46),Punktsystem!$B$9,0)+IF(AND(Punktsystem!$D$11&lt;&gt;"",OR('alle Spiele'!$H46='alle Spiele'!AU46,'alle Spiele'!$J46='alle Spiele'!AV46)),Punktsystem!$B$11,0)+IF(AND(Punktsystem!$D$10&lt;&gt;"",'alle Spiele'!$H46='alle Spiele'!$J46,'alle Spiele'!AU46='alle Spiele'!AV46,ABS('alle Spiele'!$H46-'alle Spiele'!AU46)=1),Punktsystem!$B$10,0),0)</f>
        <v>0</v>
      </c>
      <c r="AW46" s="223">
        <f>IF(AU46=Punktsystem!$B$5,IF(AND(Punktsystem!$I$14&lt;&gt;"",'alle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X46" s="226">
        <f>IF(OR('alle Spiele'!AX46="",'alle Spiele'!AY46="",'alle Spiele'!$K46="x"),0,IF(AND('alle Spiele'!$H46='alle Spiele'!AX46,'alle Spiele'!$J46='alle Spiele'!AY46),Punktsystem!$B$5,IF(OR(AND('alle Spiele'!$H46-'alle Spiele'!$J46&lt;0,'alle Spiele'!AX46-'alle Spiele'!AY46&lt;0),AND('alle Spiele'!$H46-'alle Spiele'!$J46&gt;0,'alle Spiele'!AX46-'alle Spiele'!AY46&gt;0),AND('alle Spiele'!$H46-'alle Spiele'!$J46=0,'alle Spiele'!AX46-'alle Spiele'!AY46=0)),Punktsystem!$B$6,0)))</f>
        <v>0</v>
      </c>
      <c r="AY46" s="222">
        <f>IF(AX46=Punktsystem!$B$6,IF(AND(Punktsystem!$D$9&lt;&gt;"",'alle Spiele'!$H46-'alle Spiele'!$J46='alle Spiele'!AX46-'alle Spiele'!AY46,'alle Spiele'!$H46&lt;&gt;'alle Spiele'!$J46),Punktsystem!$B$9,0)+IF(AND(Punktsystem!$D$11&lt;&gt;"",OR('alle Spiele'!$H46='alle Spiele'!AX46,'alle Spiele'!$J46='alle Spiele'!AY46)),Punktsystem!$B$11,0)+IF(AND(Punktsystem!$D$10&lt;&gt;"",'alle Spiele'!$H46='alle Spiele'!$J46,'alle Spiele'!AX46='alle Spiele'!AY46,ABS('alle Spiele'!$H46-'alle Spiele'!AX46)=1),Punktsystem!$B$10,0),0)</f>
        <v>0</v>
      </c>
      <c r="AZ46" s="223">
        <f>IF(AX46=Punktsystem!$B$5,IF(AND(Punktsystem!$I$14&lt;&gt;"",'alle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A46" s="226">
        <f>IF(OR('alle Spiele'!BA46="",'alle Spiele'!BB46="",'alle Spiele'!$K46="x"),0,IF(AND('alle Spiele'!$H46='alle Spiele'!BA46,'alle Spiele'!$J46='alle Spiele'!BB46),Punktsystem!$B$5,IF(OR(AND('alle Spiele'!$H46-'alle Spiele'!$J46&lt;0,'alle Spiele'!BA46-'alle Spiele'!BB46&lt;0),AND('alle Spiele'!$H46-'alle Spiele'!$J46&gt;0,'alle Spiele'!BA46-'alle Spiele'!BB46&gt;0),AND('alle Spiele'!$H46-'alle Spiele'!$J46=0,'alle Spiele'!BA46-'alle Spiele'!BB46=0)),Punktsystem!$B$6,0)))</f>
        <v>0</v>
      </c>
      <c r="BB46" s="222">
        <f>IF(BA46=Punktsystem!$B$6,IF(AND(Punktsystem!$D$9&lt;&gt;"",'alle Spiele'!$H46-'alle Spiele'!$J46='alle Spiele'!BA46-'alle Spiele'!BB46,'alle Spiele'!$H46&lt;&gt;'alle Spiele'!$J46),Punktsystem!$B$9,0)+IF(AND(Punktsystem!$D$11&lt;&gt;"",OR('alle Spiele'!$H46='alle Spiele'!BA46,'alle Spiele'!$J46='alle Spiele'!BB46)),Punktsystem!$B$11,0)+IF(AND(Punktsystem!$D$10&lt;&gt;"",'alle Spiele'!$H46='alle Spiele'!$J46,'alle Spiele'!BA46='alle Spiele'!BB46,ABS('alle Spiele'!$H46-'alle Spiele'!BA46)=1),Punktsystem!$B$10,0),0)</f>
        <v>0</v>
      </c>
      <c r="BC46" s="223">
        <f>IF(BA46=Punktsystem!$B$5,IF(AND(Punktsystem!$I$14&lt;&gt;"",'alle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D46" s="226">
        <f>IF(OR('alle Spiele'!BD46="",'alle Spiele'!BE46="",'alle Spiele'!$K46="x"),0,IF(AND('alle Spiele'!$H46='alle Spiele'!BD46,'alle Spiele'!$J46='alle Spiele'!BE46),Punktsystem!$B$5,IF(OR(AND('alle Spiele'!$H46-'alle Spiele'!$J46&lt;0,'alle Spiele'!BD46-'alle Spiele'!BE46&lt;0),AND('alle Spiele'!$H46-'alle Spiele'!$J46&gt;0,'alle Spiele'!BD46-'alle Spiele'!BE46&gt;0),AND('alle Spiele'!$H46-'alle Spiele'!$J46=0,'alle Spiele'!BD46-'alle Spiele'!BE46=0)),Punktsystem!$B$6,0)))</f>
        <v>0</v>
      </c>
      <c r="BE46" s="222">
        <f>IF(BD46=Punktsystem!$B$6,IF(AND(Punktsystem!$D$9&lt;&gt;"",'alle Spiele'!$H46-'alle Spiele'!$J46='alle Spiele'!BD46-'alle Spiele'!BE46,'alle Spiele'!$H46&lt;&gt;'alle Spiele'!$J46),Punktsystem!$B$9,0)+IF(AND(Punktsystem!$D$11&lt;&gt;"",OR('alle Spiele'!$H46='alle Spiele'!BD46,'alle Spiele'!$J46='alle Spiele'!BE46)),Punktsystem!$B$11,0)+IF(AND(Punktsystem!$D$10&lt;&gt;"",'alle Spiele'!$H46='alle Spiele'!$J46,'alle Spiele'!BD46='alle Spiele'!BE46,ABS('alle Spiele'!$H46-'alle Spiele'!BD46)=1),Punktsystem!$B$10,0),0)</f>
        <v>0</v>
      </c>
      <c r="BF46" s="223">
        <f>IF(BD46=Punktsystem!$B$5,IF(AND(Punktsystem!$I$14&lt;&gt;"",'alle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G46" s="226">
        <f>IF(OR('alle Spiele'!BG46="",'alle Spiele'!BH46="",'alle Spiele'!$K46="x"),0,IF(AND('alle Spiele'!$H46='alle Spiele'!BG46,'alle Spiele'!$J46='alle Spiele'!BH46),Punktsystem!$B$5,IF(OR(AND('alle Spiele'!$H46-'alle Spiele'!$J46&lt;0,'alle Spiele'!BG46-'alle Spiele'!BH46&lt;0),AND('alle Spiele'!$H46-'alle Spiele'!$J46&gt;0,'alle Spiele'!BG46-'alle Spiele'!BH46&gt;0),AND('alle Spiele'!$H46-'alle Spiele'!$J46=0,'alle Spiele'!BG46-'alle Spiele'!BH46=0)),Punktsystem!$B$6,0)))</f>
        <v>0</v>
      </c>
      <c r="BH46" s="222">
        <f>IF(BG46=Punktsystem!$B$6,IF(AND(Punktsystem!$D$9&lt;&gt;"",'alle Spiele'!$H46-'alle Spiele'!$J46='alle Spiele'!BG46-'alle Spiele'!BH46,'alle Spiele'!$H46&lt;&gt;'alle Spiele'!$J46),Punktsystem!$B$9,0)+IF(AND(Punktsystem!$D$11&lt;&gt;"",OR('alle Spiele'!$H46='alle Spiele'!BG46,'alle Spiele'!$J46='alle Spiele'!BH46)),Punktsystem!$B$11,0)+IF(AND(Punktsystem!$D$10&lt;&gt;"",'alle Spiele'!$H46='alle Spiele'!$J46,'alle Spiele'!BG46='alle Spiele'!BH46,ABS('alle Spiele'!$H46-'alle Spiele'!BG46)=1),Punktsystem!$B$10,0),0)</f>
        <v>0</v>
      </c>
      <c r="BI46" s="223">
        <f>IF(BG46=Punktsystem!$B$5,IF(AND(Punktsystem!$I$14&lt;&gt;"",'alle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J46" s="226">
        <f>IF(OR('alle Spiele'!BJ46="",'alle Spiele'!BK46="",'alle Spiele'!$K46="x"),0,IF(AND('alle Spiele'!$H46='alle Spiele'!BJ46,'alle Spiele'!$J46='alle Spiele'!BK46),Punktsystem!$B$5,IF(OR(AND('alle Spiele'!$H46-'alle Spiele'!$J46&lt;0,'alle Spiele'!BJ46-'alle Spiele'!BK46&lt;0),AND('alle Spiele'!$H46-'alle Spiele'!$J46&gt;0,'alle Spiele'!BJ46-'alle Spiele'!BK46&gt;0),AND('alle Spiele'!$H46-'alle Spiele'!$J46=0,'alle Spiele'!BJ46-'alle Spiele'!BK46=0)),Punktsystem!$B$6,0)))</f>
        <v>0</v>
      </c>
      <c r="BK46" s="222">
        <f>IF(BJ46=Punktsystem!$B$6,IF(AND(Punktsystem!$D$9&lt;&gt;"",'alle Spiele'!$H46-'alle Spiele'!$J46='alle Spiele'!BJ46-'alle Spiele'!BK46,'alle Spiele'!$H46&lt;&gt;'alle Spiele'!$J46),Punktsystem!$B$9,0)+IF(AND(Punktsystem!$D$11&lt;&gt;"",OR('alle Spiele'!$H46='alle Spiele'!BJ46,'alle Spiele'!$J46='alle Spiele'!BK46)),Punktsystem!$B$11,0)+IF(AND(Punktsystem!$D$10&lt;&gt;"",'alle Spiele'!$H46='alle Spiele'!$J46,'alle Spiele'!BJ46='alle Spiele'!BK46,ABS('alle Spiele'!$H46-'alle Spiele'!BJ46)=1),Punktsystem!$B$10,0),0)</f>
        <v>0</v>
      </c>
      <c r="BL46" s="223">
        <f>IF(BJ46=Punktsystem!$B$5,IF(AND(Punktsystem!$I$14&lt;&gt;"",'alle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M46" s="226">
        <f>IF(OR('alle Spiele'!BM46="",'alle Spiele'!BN46="",'alle Spiele'!$K46="x"),0,IF(AND('alle Spiele'!$H46='alle Spiele'!BM46,'alle Spiele'!$J46='alle Spiele'!BN46),Punktsystem!$B$5,IF(OR(AND('alle Spiele'!$H46-'alle Spiele'!$J46&lt;0,'alle Spiele'!BM46-'alle Spiele'!BN46&lt;0),AND('alle Spiele'!$H46-'alle Spiele'!$J46&gt;0,'alle Spiele'!BM46-'alle Spiele'!BN46&gt;0),AND('alle Spiele'!$H46-'alle Spiele'!$J46=0,'alle Spiele'!BM46-'alle Spiele'!BN46=0)),Punktsystem!$B$6,0)))</f>
        <v>0</v>
      </c>
      <c r="BN46" s="222">
        <f>IF(BM46=Punktsystem!$B$6,IF(AND(Punktsystem!$D$9&lt;&gt;"",'alle Spiele'!$H46-'alle Spiele'!$J46='alle Spiele'!BM46-'alle Spiele'!BN46,'alle Spiele'!$H46&lt;&gt;'alle Spiele'!$J46),Punktsystem!$B$9,0)+IF(AND(Punktsystem!$D$11&lt;&gt;"",OR('alle Spiele'!$H46='alle Spiele'!BM46,'alle Spiele'!$J46='alle Spiele'!BN46)),Punktsystem!$B$11,0)+IF(AND(Punktsystem!$D$10&lt;&gt;"",'alle Spiele'!$H46='alle Spiele'!$J46,'alle Spiele'!BM46='alle Spiele'!BN46,ABS('alle Spiele'!$H46-'alle Spiele'!BM46)=1),Punktsystem!$B$10,0),0)</f>
        <v>0</v>
      </c>
      <c r="BO46" s="223">
        <f>IF(BM46=Punktsystem!$B$5,IF(AND(Punktsystem!$I$14&lt;&gt;"",'alle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P46" s="226">
        <f>IF(OR('alle Spiele'!BP46="",'alle Spiele'!BQ46="",'alle Spiele'!$K46="x"),0,IF(AND('alle Spiele'!$H46='alle Spiele'!BP46,'alle Spiele'!$J46='alle Spiele'!BQ46),Punktsystem!$B$5,IF(OR(AND('alle Spiele'!$H46-'alle Spiele'!$J46&lt;0,'alle Spiele'!BP46-'alle Spiele'!BQ46&lt;0),AND('alle Spiele'!$H46-'alle Spiele'!$J46&gt;0,'alle Spiele'!BP46-'alle Spiele'!BQ46&gt;0),AND('alle Spiele'!$H46-'alle Spiele'!$J46=0,'alle Spiele'!BP46-'alle Spiele'!BQ46=0)),Punktsystem!$B$6,0)))</f>
        <v>0</v>
      </c>
      <c r="BQ46" s="222">
        <f>IF(BP46=Punktsystem!$B$6,IF(AND(Punktsystem!$D$9&lt;&gt;"",'alle Spiele'!$H46-'alle Spiele'!$J46='alle Spiele'!BP46-'alle Spiele'!BQ46,'alle Spiele'!$H46&lt;&gt;'alle Spiele'!$J46),Punktsystem!$B$9,0)+IF(AND(Punktsystem!$D$11&lt;&gt;"",OR('alle Spiele'!$H46='alle Spiele'!BP46,'alle Spiele'!$J46='alle Spiele'!BQ46)),Punktsystem!$B$11,0)+IF(AND(Punktsystem!$D$10&lt;&gt;"",'alle Spiele'!$H46='alle Spiele'!$J46,'alle Spiele'!BP46='alle Spiele'!BQ46,ABS('alle Spiele'!$H46-'alle Spiele'!BP46)=1),Punktsystem!$B$10,0),0)</f>
        <v>0</v>
      </c>
      <c r="BR46" s="223">
        <f>IF(BP46=Punktsystem!$B$5,IF(AND(Punktsystem!$I$14&lt;&gt;"",'alle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S46" s="226">
        <f>IF(OR('alle Spiele'!BS46="",'alle Spiele'!BT46="",'alle Spiele'!$K46="x"),0,IF(AND('alle Spiele'!$H46='alle Spiele'!BS46,'alle Spiele'!$J46='alle Spiele'!BT46),Punktsystem!$B$5,IF(OR(AND('alle Spiele'!$H46-'alle Spiele'!$J46&lt;0,'alle Spiele'!BS46-'alle Spiele'!BT46&lt;0),AND('alle Spiele'!$H46-'alle Spiele'!$J46&gt;0,'alle Spiele'!BS46-'alle Spiele'!BT46&gt;0),AND('alle Spiele'!$H46-'alle Spiele'!$J46=0,'alle Spiele'!BS46-'alle Spiele'!BT46=0)),Punktsystem!$B$6,0)))</f>
        <v>0</v>
      </c>
      <c r="BT46" s="222">
        <f>IF(BS46=Punktsystem!$B$6,IF(AND(Punktsystem!$D$9&lt;&gt;"",'alle Spiele'!$H46-'alle Spiele'!$J46='alle Spiele'!BS46-'alle Spiele'!BT46,'alle Spiele'!$H46&lt;&gt;'alle Spiele'!$J46),Punktsystem!$B$9,0)+IF(AND(Punktsystem!$D$11&lt;&gt;"",OR('alle Spiele'!$H46='alle Spiele'!BS46,'alle Spiele'!$J46='alle Spiele'!BT46)),Punktsystem!$B$11,0)+IF(AND(Punktsystem!$D$10&lt;&gt;"",'alle Spiele'!$H46='alle Spiele'!$J46,'alle Spiele'!BS46='alle Spiele'!BT46,ABS('alle Spiele'!$H46-'alle Spiele'!BS46)=1),Punktsystem!$B$10,0),0)</f>
        <v>0</v>
      </c>
      <c r="BU46" s="223">
        <f>IF(BS46=Punktsystem!$B$5,IF(AND(Punktsystem!$I$14&lt;&gt;"",'alle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V46" s="226">
        <f>IF(OR('alle Spiele'!BV46="",'alle Spiele'!BW46="",'alle Spiele'!$K46="x"),0,IF(AND('alle Spiele'!$H46='alle Spiele'!BV46,'alle Spiele'!$J46='alle Spiele'!BW46),Punktsystem!$B$5,IF(OR(AND('alle Spiele'!$H46-'alle Spiele'!$J46&lt;0,'alle Spiele'!BV46-'alle Spiele'!BW46&lt;0),AND('alle Spiele'!$H46-'alle Spiele'!$J46&gt;0,'alle Spiele'!BV46-'alle Spiele'!BW46&gt;0),AND('alle Spiele'!$H46-'alle Spiele'!$J46=0,'alle Spiele'!BV46-'alle Spiele'!BW46=0)),Punktsystem!$B$6,0)))</f>
        <v>0</v>
      </c>
      <c r="BW46" s="222">
        <f>IF(BV46=Punktsystem!$B$6,IF(AND(Punktsystem!$D$9&lt;&gt;"",'alle Spiele'!$H46-'alle Spiele'!$J46='alle Spiele'!BV46-'alle Spiele'!BW46,'alle Spiele'!$H46&lt;&gt;'alle Spiele'!$J46),Punktsystem!$B$9,0)+IF(AND(Punktsystem!$D$11&lt;&gt;"",OR('alle Spiele'!$H46='alle Spiele'!BV46,'alle Spiele'!$J46='alle Spiele'!BW46)),Punktsystem!$B$11,0)+IF(AND(Punktsystem!$D$10&lt;&gt;"",'alle Spiele'!$H46='alle Spiele'!$J46,'alle Spiele'!BV46='alle Spiele'!BW46,ABS('alle Spiele'!$H46-'alle Spiele'!BV46)=1),Punktsystem!$B$10,0),0)</f>
        <v>0</v>
      </c>
      <c r="BX46" s="223">
        <f>IF(BV46=Punktsystem!$B$5,IF(AND(Punktsystem!$I$14&lt;&gt;"",'alle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Y46" s="226">
        <f>IF(OR('alle Spiele'!BY46="",'alle Spiele'!BZ46="",'alle Spiele'!$K46="x"),0,IF(AND('alle Spiele'!$H46='alle Spiele'!BY46,'alle Spiele'!$J46='alle Spiele'!BZ46),Punktsystem!$B$5,IF(OR(AND('alle Spiele'!$H46-'alle Spiele'!$J46&lt;0,'alle Spiele'!BY46-'alle Spiele'!BZ46&lt;0),AND('alle Spiele'!$H46-'alle Spiele'!$J46&gt;0,'alle Spiele'!BY46-'alle Spiele'!BZ46&gt;0),AND('alle Spiele'!$H46-'alle Spiele'!$J46=0,'alle Spiele'!BY46-'alle Spiele'!BZ46=0)),Punktsystem!$B$6,0)))</f>
        <v>0</v>
      </c>
      <c r="BZ46" s="222">
        <f>IF(BY46=Punktsystem!$B$6,IF(AND(Punktsystem!$D$9&lt;&gt;"",'alle Spiele'!$H46-'alle Spiele'!$J46='alle Spiele'!BY46-'alle Spiele'!BZ46,'alle Spiele'!$H46&lt;&gt;'alle Spiele'!$J46),Punktsystem!$B$9,0)+IF(AND(Punktsystem!$D$11&lt;&gt;"",OR('alle Spiele'!$H46='alle Spiele'!BY46,'alle Spiele'!$J46='alle Spiele'!BZ46)),Punktsystem!$B$11,0)+IF(AND(Punktsystem!$D$10&lt;&gt;"",'alle Spiele'!$H46='alle Spiele'!$J46,'alle Spiele'!BY46='alle Spiele'!BZ46,ABS('alle Spiele'!$H46-'alle Spiele'!BY46)=1),Punktsystem!$B$10,0),0)</f>
        <v>0</v>
      </c>
      <c r="CA46" s="223">
        <f>IF(BY46=Punktsystem!$B$5,IF(AND(Punktsystem!$I$14&lt;&gt;"",'alle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B46" s="226">
        <f>IF(OR('alle Spiele'!CB46="",'alle Spiele'!CC46="",'alle Spiele'!$K46="x"),0,IF(AND('alle Spiele'!$H46='alle Spiele'!CB46,'alle Spiele'!$J46='alle Spiele'!CC46),Punktsystem!$B$5,IF(OR(AND('alle Spiele'!$H46-'alle Spiele'!$J46&lt;0,'alle Spiele'!CB46-'alle Spiele'!CC46&lt;0),AND('alle Spiele'!$H46-'alle Spiele'!$J46&gt;0,'alle Spiele'!CB46-'alle Spiele'!CC46&gt;0),AND('alle Spiele'!$H46-'alle Spiele'!$J46=0,'alle Spiele'!CB46-'alle Spiele'!CC46=0)),Punktsystem!$B$6,0)))</f>
        <v>0</v>
      </c>
      <c r="CC46" s="222">
        <f>IF(CB46=Punktsystem!$B$6,IF(AND(Punktsystem!$D$9&lt;&gt;"",'alle Spiele'!$H46-'alle Spiele'!$J46='alle Spiele'!CB46-'alle Spiele'!CC46,'alle Spiele'!$H46&lt;&gt;'alle Spiele'!$J46),Punktsystem!$B$9,0)+IF(AND(Punktsystem!$D$11&lt;&gt;"",OR('alle Spiele'!$H46='alle Spiele'!CB46,'alle Spiele'!$J46='alle Spiele'!CC46)),Punktsystem!$B$11,0)+IF(AND(Punktsystem!$D$10&lt;&gt;"",'alle Spiele'!$H46='alle Spiele'!$J46,'alle Spiele'!CB46='alle Spiele'!CC46,ABS('alle Spiele'!$H46-'alle Spiele'!CB46)=1),Punktsystem!$B$10,0),0)</f>
        <v>0</v>
      </c>
      <c r="CD46" s="223">
        <f>IF(CB46=Punktsystem!$B$5,IF(AND(Punktsystem!$I$14&lt;&gt;"",'alle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E46" s="226">
        <f>IF(OR('alle Spiele'!CE46="",'alle Spiele'!CF46="",'alle Spiele'!$K46="x"),0,IF(AND('alle Spiele'!$H46='alle Spiele'!CE46,'alle Spiele'!$J46='alle Spiele'!CF46),Punktsystem!$B$5,IF(OR(AND('alle Spiele'!$H46-'alle Spiele'!$J46&lt;0,'alle Spiele'!CE46-'alle Spiele'!CF46&lt;0),AND('alle Spiele'!$H46-'alle Spiele'!$J46&gt;0,'alle Spiele'!CE46-'alle Spiele'!CF46&gt;0),AND('alle Spiele'!$H46-'alle Spiele'!$J46=0,'alle Spiele'!CE46-'alle Spiele'!CF46=0)),Punktsystem!$B$6,0)))</f>
        <v>0</v>
      </c>
      <c r="CF46" s="222">
        <f>IF(CE46=Punktsystem!$B$6,IF(AND(Punktsystem!$D$9&lt;&gt;"",'alle Spiele'!$H46-'alle Spiele'!$J46='alle Spiele'!CE46-'alle Spiele'!CF46,'alle Spiele'!$H46&lt;&gt;'alle Spiele'!$J46),Punktsystem!$B$9,0)+IF(AND(Punktsystem!$D$11&lt;&gt;"",OR('alle Spiele'!$H46='alle Spiele'!CE46,'alle Spiele'!$J46='alle Spiele'!CF46)),Punktsystem!$B$11,0)+IF(AND(Punktsystem!$D$10&lt;&gt;"",'alle Spiele'!$H46='alle Spiele'!$J46,'alle Spiele'!CE46='alle Spiele'!CF46,ABS('alle Spiele'!$H46-'alle Spiele'!CE46)=1),Punktsystem!$B$10,0),0)</f>
        <v>0</v>
      </c>
      <c r="CG46" s="223">
        <f>IF(CE46=Punktsystem!$B$5,IF(AND(Punktsystem!$I$14&lt;&gt;"",'alle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H46" s="226">
        <f>IF(OR('alle Spiele'!CH46="",'alle Spiele'!CI46="",'alle Spiele'!$K46="x"),0,IF(AND('alle Spiele'!$H46='alle Spiele'!CH46,'alle Spiele'!$J46='alle Spiele'!CI46),Punktsystem!$B$5,IF(OR(AND('alle Spiele'!$H46-'alle Spiele'!$J46&lt;0,'alle Spiele'!CH46-'alle Spiele'!CI46&lt;0),AND('alle Spiele'!$H46-'alle Spiele'!$J46&gt;0,'alle Spiele'!CH46-'alle Spiele'!CI46&gt;0),AND('alle Spiele'!$H46-'alle Spiele'!$J46=0,'alle Spiele'!CH46-'alle Spiele'!CI46=0)),Punktsystem!$B$6,0)))</f>
        <v>0</v>
      </c>
      <c r="CI46" s="222">
        <f>IF(CH46=Punktsystem!$B$6,IF(AND(Punktsystem!$D$9&lt;&gt;"",'alle Spiele'!$H46-'alle Spiele'!$J46='alle Spiele'!CH46-'alle Spiele'!CI46,'alle Spiele'!$H46&lt;&gt;'alle Spiele'!$J46),Punktsystem!$B$9,0)+IF(AND(Punktsystem!$D$11&lt;&gt;"",OR('alle Spiele'!$H46='alle Spiele'!CH46,'alle Spiele'!$J46='alle Spiele'!CI46)),Punktsystem!$B$11,0)+IF(AND(Punktsystem!$D$10&lt;&gt;"",'alle Spiele'!$H46='alle Spiele'!$J46,'alle Spiele'!CH46='alle Spiele'!CI46,ABS('alle Spiele'!$H46-'alle Spiele'!CH46)=1),Punktsystem!$B$10,0),0)</f>
        <v>0</v>
      </c>
      <c r="CJ46" s="223">
        <f>IF(CH46=Punktsystem!$B$5,IF(AND(Punktsystem!$I$14&lt;&gt;"",'alle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K46" s="226">
        <f>IF(OR('alle Spiele'!CK46="",'alle Spiele'!CL46="",'alle Spiele'!$K46="x"),0,IF(AND('alle Spiele'!$H46='alle Spiele'!CK46,'alle Spiele'!$J46='alle Spiele'!CL46),Punktsystem!$B$5,IF(OR(AND('alle Spiele'!$H46-'alle Spiele'!$J46&lt;0,'alle Spiele'!CK46-'alle Spiele'!CL46&lt;0),AND('alle Spiele'!$H46-'alle Spiele'!$J46&gt;0,'alle Spiele'!CK46-'alle Spiele'!CL46&gt;0),AND('alle Spiele'!$H46-'alle Spiele'!$J46=0,'alle Spiele'!CK46-'alle Spiele'!CL46=0)),Punktsystem!$B$6,0)))</f>
        <v>0</v>
      </c>
      <c r="CL46" s="222">
        <f>IF(CK46=Punktsystem!$B$6,IF(AND(Punktsystem!$D$9&lt;&gt;"",'alle Spiele'!$H46-'alle Spiele'!$J46='alle Spiele'!CK46-'alle Spiele'!CL46,'alle Spiele'!$H46&lt;&gt;'alle Spiele'!$J46),Punktsystem!$B$9,0)+IF(AND(Punktsystem!$D$11&lt;&gt;"",OR('alle Spiele'!$H46='alle Spiele'!CK46,'alle Spiele'!$J46='alle Spiele'!CL46)),Punktsystem!$B$11,0)+IF(AND(Punktsystem!$D$10&lt;&gt;"",'alle Spiele'!$H46='alle Spiele'!$J46,'alle Spiele'!CK46='alle Spiele'!CL46,ABS('alle Spiele'!$H46-'alle Spiele'!CK46)=1),Punktsystem!$B$10,0),0)</f>
        <v>0</v>
      </c>
      <c r="CM46" s="223">
        <f>IF(CK46=Punktsystem!$B$5,IF(AND(Punktsystem!$I$14&lt;&gt;"",'alle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N46" s="226">
        <f>IF(OR('alle Spiele'!CN46="",'alle Spiele'!CO46="",'alle Spiele'!$K46="x"),0,IF(AND('alle Spiele'!$H46='alle Spiele'!CN46,'alle Spiele'!$J46='alle Spiele'!CO46),Punktsystem!$B$5,IF(OR(AND('alle Spiele'!$H46-'alle Spiele'!$J46&lt;0,'alle Spiele'!CN46-'alle Spiele'!CO46&lt;0),AND('alle Spiele'!$H46-'alle Spiele'!$J46&gt;0,'alle Spiele'!CN46-'alle Spiele'!CO46&gt;0),AND('alle Spiele'!$H46-'alle Spiele'!$J46=0,'alle Spiele'!CN46-'alle Spiele'!CO46=0)),Punktsystem!$B$6,0)))</f>
        <v>0</v>
      </c>
      <c r="CO46" s="222">
        <f>IF(CN46=Punktsystem!$B$6,IF(AND(Punktsystem!$D$9&lt;&gt;"",'alle Spiele'!$H46-'alle Spiele'!$J46='alle Spiele'!CN46-'alle Spiele'!CO46,'alle Spiele'!$H46&lt;&gt;'alle Spiele'!$J46),Punktsystem!$B$9,0)+IF(AND(Punktsystem!$D$11&lt;&gt;"",OR('alle Spiele'!$H46='alle Spiele'!CN46,'alle Spiele'!$J46='alle Spiele'!CO46)),Punktsystem!$B$11,0)+IF(AND(Punktsystem!$D$10&lt;&gt;"",'alle Spiele'!$H46='alle Spiele'!$J46,'alle Spiele'!CN46='alle Spiele'!CO46,ABS('alle Spiele'!$H46-'alle Spiele'!CN46)=1),Punktsystem!$B$10,0),0)</f>
        <v>0</v>
      </c>
      <c r="CP46" s="223">
        <f>IF(CN46=Punktsystem!$B$5,IF(AND(Punktsystem!$I$14&lt;&gt;"",'alle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Q46" s="226">
        <f>IF(OR('alle Spiele'!CQ46="",'alle Spiele'!CR46="",'alle Spiele'!$K46="x"),0,IF(AND('alle Spiele'!$H46='alle Spiele'!CQ46,'alle Spiele'!$J46='alle Spiele'!CR46),Punktsystem!$B$5,IF(OR(AND('alle Spiele'!$H46-'alle Spiele'!$J46&lt;0,'alle Spiele'!CQ46-'alle Spiele'!CR46&lt;0),AND('alle Spiele'!$H46-'alle Spiele'!$J46&gt;0,'alle Spiele'!CQ46-'alle Spiele'!CR46&gt;0),AND('alle Spiele'!$H46-'alle Spiele'!$J46=0,'alle Spiele'!CQ46-'alle Spiele'!CR46=0)),Punktsystem!$B$6,0)))</f>
        <v>0</v>
      </c>
      <c r="CR46" s="222">
        <f>IF(CQ46=Punktsystem!$B$6,IF(AND(Punktsystem!$D$9&lt;&gt;"",'alle Spiele'!$H46-'alle Spiele'!$J46='alle Spiele'!CQ46-'alle Spiele'!CR46,'alle Spiele'!$H46&lt;&gt;'alle Spiele'!$J46),Punktsystem!$B$9,0)+IF(AND(Punktsystem!$D$11&lt;&gt;"",OR('alle Spiele'!$H46='alle Spiele'!CQ46,'alle Spiele'!$J46='alle Spiele'!CR46)),Punktsystem!$B$11,0)+IF(AND(Punktsystem!$D$10&lt;&gt;"",'alle Spiele'!$H46='alle Spiele'!$J46,'alle Spiele'!CQ46='alle Spiele'!CR46,ABS('alle Spiele'!$H46-'alle Spiele'!CQ46)=1),Punktsystem!$B$10,0),0)</f>
        <v>0</v>
      </c>
      <c r="CS46" s="223">
        <f>IF(CQ46=Punktsystem!$B$5,IF(AND(Punktsystem!$I$14&lt;&gt;"",'alle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T46" s="226">
        <f>IF(OR('alle Spiele'!CT46="",'alle Spiele'!CU46="",'alle Spiele'!$K46="x"),0,IF(AND('alle Spiele'!$H46='alle Spiele'!CT46,'alle Spiele'!$J46='alle Spiele'!CU46),Punktsystem!$B$5,IF(OR(AND('alle Spiele'!$H46-'alle Spiele'!$J46&lt;0,'alle Spiele'!CT46-'alle Spiele'!CU46&lt;0),AND('alle Spiele'!$H46-'alle Spiele'!$J46&gt;0,'alle Spiele'!CT46-'alle Spiele'!CU46&gt;0),AND('alle Spiele'!$H46-'alle Spiele'!$J46=0,'alle Spiele'!CT46-'alle Spiele'!CU46=0)),Punktsystem!$B$6,0)))</f>
        <v>0</v>
      </c>
      <c r="CU46" s="222">
        <f>IF(CT46=Punktsystem!$B$6,IF(AND(Punktsystem!$D$9&lt;&gt;"",'alle Spiele'!$H46-'alle Spiele'!$J46='alle Spiele'!CT46-'alle Spiele'!CU46,'alle Spiele'!$H46&lt;&gt;'alle Spiele'!$J46),Punktsystem!$B$9,0)+IF(AND(Punktsystem!$D$11&lt;&gt;"",OR('alle Spiele'!$H46='alle Spiele'!CT46,'alle Spiele'!$J46='alle Spiele'!CU46)),Punktsystem!$B$11,0)+IF(AND(Punktsystem!$D$10&lt;&gt;"",'alle Spiele'!$H46='alle Spiele'!$J46,'alle Spiele'!CT46='alle Spiele'!CU46,ABS('alle Spiele'!$H46-'alle Spiele'!CT46)=1),Punktsystem!$B$10,0),0)</f>
        <v>0</v>
      </c>
      <c r="CV46" s="223">
        <f>IF(CT46=Punktsystem!$B$5,IF(AND(Punktsystem!$I$14&lt;&gt;"",'alle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W46" s="226">
        <f>IF(OR('alle Spiele'!CW46="",'alle Spiele'!CX46="",'alle Spiele'!$K46="x"),0,IF(AND('alle Spiele'!$H46='alle Spiele'!CW46,'alle Spiele'!$J46='alle Spiele'!CX46),Punktsystem!$B$5,IF(OR(AND('alle Spiele'!$H46-'alle Spiele'!$J46&lt;0,'alle Spiele'!CW46-'alle Spiele'!CX46&lt;0),AND('alle Spiele'!$H46-'alle Spiele'!$J46&gt;0,'alle Spiele'!CW46-'alle Spiele'!CX46&gt;0),AND('alle Spiele'!$H46-'alle Spiele'!$J46=0,'alle Spiele'!CW46-'alle Spiele'!CX46=0)),Punktsystem!$B$6,0)))</f>
        <v>0</v>
      </c>
      <c r="CX46" s="222">
        <f>IF(CW46=Punktsystem!$B$6,IF(AND(Punktsystem!$D$9&lt;&gt;"",'alle Spiele'!$H46-'alle Spiele'!$J46='alle Spiele'!CW46-'alle Spiele'!CX46,'alle Spiele'!$H46&lt;&gt;'alle Spiele'!$J46),Punktsystem!$B$9,0)+IF(AND(Punktsystem!$D$11&lt;&gt;"",OR('alle Spiele'!$H46='alle Spiele'!CW46,'alle Spiele'!$J46='alle Spiele'!CX46)),Punktsystem!$B$11,0)+IF(AND(Punktsystem!$D$10&lt;&gt;"",'alle Spiele'!$H46='alle Spiele'!$J46,'alle Spiele'!CW46='alle Spiele'!CX46,ABS('alle Spiele'!$H46-'alle Spiele'!CW46)=1),Punktsystem!$B$10,0),0)</f>
        <v>0</v>
      </c>
      <c r="CY46" s="223">
        <f>IF(CW46=Punktsystem!$B$5,IF(AND(Punktsystem!$I$14&lt;&gt;"",'alle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Z46" s="226">
        <f>IF(OR('alle Spiele'!CZ46="",'alle Spiele'!DA46="",'alle Spiele'!$K46="x"),0,IF(AND('alle Spiele'!$H46='alle Spiele'!CZ46,'alle Spiele'!$J46='alle Spiele'!DA46),Punktsystem!$B$5,IF(OR(AND('alle Spiele'!$H46-'alle Spiele'!$J46&lt;0,'alle Spiele'!CZ46-'alle Spiele'!DA46&lt;0),AND('alle Spiele'!$H46-'alle Spiele'!$J46&gt;0,'alle Spiele'!CZ46-'alle Spiele'!DA46&gt;0),AND('alle Spiele'!$H46-'alle Spiele'!$J46=0,'alle Spiele'!CZ46-'alle Spiele'!DA46=0)),Punktsystem!$B$6,0)))</f>
        <v>0</v>
      </c>
      <c r="DA46" s="222">
        <f>IF(CZ46=Punktsystem!$B$6,IF(AND(Punktsystem!$D$9&lt;&gt;"",'alle Spiele'!$H46-'alle Spiele'!$J46='alle Spiele'!CZ46-'alle Spiele'!DA46,'alle Spiele'!$H46&lt;&gt;'alle Spiele'!$J46),Punktsystem!$B$9,0)+IF(AND(Punktsystem!$D$11&lt;&gt;"",OR('alle Spiele'!$H46='alle Spiele'!CZ46,'alle Spiele'!$J46='alle Spiele'!DA46)),Punktsystem!$B$11,0)+IF(AND(Punktsystem!$D$10&lt;&gt;"",'alle Spiele'!$H46='alle Spiele'!$J46,'alle Spiele'!CZ46='alle Spiele'!DA46,ABS('alle Spiele'!$H46-'alle Spiele'!CZ46)=1),Punktsystem!$B$10,0),0)</f>
        <v>0</v>
      </c>
      <c r="DB46" s="223">
        <f>IF(CZ46=Punktsystem!$B$5,IF(AND(Punktsystem!$I$14&lt;&gt;"",'alle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C46" s="226">
        <f>IF(OR('alle Spiele'!DC46="",'alle Spiele'!DD46="",'alle Spiele'!$K46="x"),0,IF(AND('alle Spiele'!$H46='alle Spiele'!DC46,'alle Spiele'!$J46='alle Spiele'!DD46),Punktsystem!$B$5,IF(OR(AND('alle Spiele'!$H46-'alle Spiele'!$J46&lt;0,'alle Spiele'!DC46-'alle Spiele'!DD46&lt;0),AND('alle Spiele'!$H46-'alle Spiele'!$J46&gt;0,'alle Spiele'!DC46-'alle Spiele'!DD46&gt;0),AND('alle Spiele'!$H46-'alle Spiele'!$J46=0,'alle Spiele'!DC46-'alle Spiele'!DD46=0)),Punktsystem!$B$6,0)))</f>
        <v>0</v>
      </c>
      <c r="DD46" s="222">
        <f>IF(DC46=Punktsystem!$B$6,IF(AND(Punktsystem!$D$9&lt;&gt;"",'alle Spiele'!$H46-'alle Spiele'!$J46='alle Spiele'!DC46-'alle Spiele'!DD46,'alle Spiele'!$H46&lt;&gt;'alle Spiele'!$J46),Punktsystem!$B$9,0)+IF(AND(Punktsystem!$D$11&lt;&gt;"",OR('alle Spiele'!$H46='alle Spiele'!DC46,'alle Spiele'!$J46='alle Spiele'!DD46)),Punktsystem!$B$11,0)+IF(AND(Punktsystem!$D$10&lt;&gt;"",'alle Spiele'!$H46='alle Spiele'!$J46,'alle Spiele'!DC46='alle Spiele'!DD46,ABS('alle Spiele'!$H46-'alle Spiele'!DC46)=1),Punktsystem!$B$10,0),0)</f>
        <v>0</v>
      </c>
      <c r="DE46" s="223">
        <f>IF(DC46=Punktsystem!$B$5,IF(AND(Punktsystem!$I$14&lt;&gt;"",'alle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F46" s="226">
        <f>IF(OR('alle Spiele'!DF46="",'alle Spiele'!DG46="",'alle Spiele'!$K46="x"),0,IF(AND('alle Spiele'!$H46='alle Spiele'!DF46,'alle Spiele'!$J46='alle Spiele'!DG46),Punktsystem!$B$5,IF(OR(AND('alle Spiele'!$H46-'alle Spiele'!$J46&lt;0,'alle Spiele'!DF46-'alle Spiele'!DG46&lt;0),AND('alle Spiele'!$H46-'alle Spiele'!$J46&gt;0,'alle Spiele'!DF46-'alle Spiele'!DG46&gt;0),AND('alle Spiele'!$H46-'alle Spiele'!$J46=0,'alle Spiele'!DF46-'alle Spiele'!DG46=0)),Punktsystem!$B$6,0)))</f>
        <v>0</v>
      </c>
      <c r="DG46" s="222">
        <f>IF(DF46=Punktsystem!$B$6,IF(AND(Punktsystem!$D$9&lt;&gt;"",'alle Spiele'!$H46-'alle Spiele'!$J46='alle Spiele'!DF46-'alle Spiele'!DG46,'alle Spiele'!$H46&lt;&gt;'alle Spiele'!$J46),Punktsystem!$B$9,0)+IF(AND(Punktsystem!$D$11&lt;&gt;"",OR('alle Spiele'!$H46='alle Spiele'!DF46,'alle Spiele'!$J46='alle Spiele'!DG46)),Punktsystem!$B$11,0)+IF(AND(Punktsystem!$D$10&lt;&gt;"",'alle Spiele'!$H46='alle Spiele'!$J46,'alle Spiele'!DF46='alle Spiele'!DG46,ABS('alle Spiele'!$H46-'alle Spiele'!DF46)=1),Punktsystem!$B$10,0),0)</f>
        <v>0</v>
      </c>
      <c r="DH46" s="223">
        <f>IF(DF46=Punktsystem!$B$5,IF(AND(Punktsystem!$I$14&lt;&gt;"",'alle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I46" s="226">
        <f>IF(OR('alle Spiele'!DI46="",'alle Spiele'!DJ46="",'alle Spiele'!$K46="x"),0,IF(AND('alle Spiele'!$H46='alle Spiele'!DI46,'alle Spiele'!$J46='alle Spiele'!DJ46),Punktsystem!$B$5,IF(OR(AND('alle Spiele'!$H46-'alle Spiele'!$J46&lt;0,'alle Spiele'!DI46-'alle Spiele'!DJ46&lt;0),AND('alle Spiele'!$H46-'alle Spiele'!$J46&gt;0,'alle Spiele'!DI46-'alle Spiele'!DJ46&gt;0),AND('alle Spiele'!$H46-'alle Spiele'!$J46=0,'alle Spiele'!DI46-'alle Spiele'!DJ46=0)),Punktsystem!$B$6,0)))</f>
        <v>0</v>
      </c>
      <c r="DJ46" s="222">
        <f>IF(DI46=Punktsystem!$B$6,IF(AND(Punktsystem!$D$9&lt;&gt;"",'alle Spiele'!$H46-'alle Spiele'!$J46='alle Spiele'!DI46-'alle Spiele'!DJ46,'alle Spiele'!$H46&lt;&gt;'alle Spiele'!$J46),Punktsystem!$B$9,0)+IF(AND(Punktsystem!$D$11&lt;&gt;"",OR('alle Spiele'!$H46='alle Spiele'!DI46,'alle Spiele'!$J46='alle Spiele'!DJ46)),Punktsystem!$B$11,0)+IF(AND(Punktsystem!$D$10&lt;&gt;"",'alle Spiele'!$H46='alle Spiele'!$J46,'alle Spiele'!DI46='alle Spiele'!DJ46,ABS('alle Spiele'!$H46-'alle Spiele'!DI46)=1),Punktsystem!$B$10,0),0)</f>
        <v>0</v>
      </c>
      <c r="DK46" s="223">
        <f>IF(DI46=Punktsystem!$B$5,IF(AND(Punktsystem!$I$14&lt;&gt;"",'alle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L46" s="226">
        <f>IF(OR('alle Spiele'!DL46="",'alle Spiele'!DM46="",'alle Spiele'!$K46="x"),0,IF(AND('alle Spiele'!$H46='alle Spiele'!DL46,'alle Spiele'!$J46='alle Spiele'!DM46),Punktsystem!$B$5,IF(OR(AND('alle Spiele'!$H46-'alle Spiele'!$J46&lt;0,'alle Spiele'!DL46-'alle Spiele'!DM46&lt;0),AND('alle Spiele'!$H46-'alle Spiele'!$J46&gt;0,'alle Spiele'!DL46-'alle Spiele'!DM46&gt;0),AND('alle Spiele'!$H46-'alle Spiele'!$J46=0,'alle Spiele'!DL46-'alle Spiele'!DM46=0)),Punktsystem!$B$6,0)))</f>
        <v>0</v>
      </c>
      <c r="DM46" s="222">
        <f>IF(DL46=Punktsystem!$B$6,IF(AND(Punktsystem!$D$9&lt;&gt;"",'alle Spiele'!$H46-'alle Spiele'!$J46='alle Spiele'!DL46-'alle Spiele'!DM46,'alle Spiele'!$H46&lt;&gt;'alle Spiele'!$J46),Punktsystem!$B$9,0)+IF(AND(Punktsystem!$D$11&lt;&gt;"",OR('alle Spiele'!$H46='alle Spiele'!DL46,'alle Spiele'!$J46='alle Spiele'!DM46)),Punktsystem!$B$11,0)+IF(AND(Punktsystem!$D$10&lt;&gt;"",'alle Spiele'!$H46='alle Spiele'!$J46,'alle Spiele'!DL46='alle Spiele'!DM46,ABS('alle Spiele'!$H46-'alle Spiele'!DL46)=1),Punktsystem!$B$10,0),0)</f>
        <v>0</v>
      </c>
      <c r="DN46" s="223">
        <f>IF(DL46=Punktsystem!$B$5,IF(AND(Punktsystem!$I$14&lt;&gt;"",'alle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O46" s="226">
        <f>IF(OR('alle Spiele'!DO46="",'alle Spiele'!DP46="",'alle Spiele'!$K46="x"),0,IF(AND('alle Spiele'!$H46='alle Spiele'!DO46,'alle Spiele'!$J46='alle Spiele'!DP46),Punktsystem!$B$5,IF(OR(AND('alle Spiele'!$H46-'alle Spiele'!$J46&lt;0,'alle Spiele'!DO46-'alle Spiele'!DP46&lt;0),AND('alle Spiele'!$H46-'alle Spiele'!$J46&gt;0,'alle Spiele'!DO46-'alle Spiele'!DP46&gt;0),AND('alle Spiele'!$H46-'alle Spiele'!$J46=0,'alle Spiele'!DO46-'alle Spiele'!DP46=0)),Punktsystem!$B$6,0)))</f>
        <v>0</v>
      </c>
      <c r="DP46" s="222">
        <f>IF(DO46=Punktsystem!$B$6,IF(AND(Punktsystem!$D$9&lt;&gt;"",'alle Spiele'!$H46-'alle Spiele'!$J46='alle Spiele'!DO46-'alle Spiele'!DP46,'alle Spiele'!$H46&lt;&gt;'alle Spiele'!$J46),Punktsystem!$B$9,0)+IF(AND(Punktsystem!$D$11&lt;&gt;"",OR('alle Spiele'!$H46='alle Spiele'!DO46,'alle Spiele'!$J46='alle Spiele'!DP46)),Punktsystem!$B$11,0)+IF(AND(Punktsystem!$D$10&lt;&gt;"",'alle Spiele'!$H46='alle Spiele'!$J46,'alle Spiele'!DO46='alle Spiele'!DP46,ABS('alle Spiele'!$H46-'alle Spiele'!DO46)=1),Punktsystem!$B$10,0),0)</f>
        <v>0</v>
      </c>
      <c r="DQ46" s="223">
        <f>IF(DO46=Punktsystem!$B$5,IF(AND(Punktsystem!$I$14&lt;&gt;"",'alle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R46" s="226">
        <f>IF(OR('alle Spiele'!DR46="",'alle Spiele'!DS46="",'alle Spiele'!$K46="x"),0,IF(AND('alle Spiele'!$H46='alle Spiele'!DR46,'alle Spiele'!$J46='alle Spiele'!DS46),Punktsystem!$B$5,IF(OR(AND('alle Spiele'!$H46-'alle Spiele'!$J46&lt;0,'alle Spiele'!DR46-'alle Spiele'!DS46&lt;0),AND('alle Spiele'!$H46-'alle Spiele'!$J46&gt;0,'alle Spiele'!DR46-'alle Spiele'!DS46&gt;0),AND('alle Spiele'!$H46-'alle Spiele'!$J46=0,'alle Spiele'!DR46-'alle Spiele'!DS46=0)),Punktsystem!$B$6,0)))</f>
        <v>0</v>
      </c>
      <c r="DS46" s="222">
        <f>IF(DR46=Punktsystem!$B$6,IF(AND(Punktsystem!$D$9&lt;&gt;"",'alle Spiele'!$H46-'alle Spiele'!$J46='alle Spiele'!DR46-'alle Spiele'!DS46,'alle Spiele'!$H46&lt;&gt;'alle Spiele'!$J46),Punktsystem!$B$9,0)+IF(AND(Punktsystem!$D$11&lt;&gt;"",OR('alle Spiele'!$H46='alle Spiele'!DR46,'alle Spiele'!$J46='alle Spiele'!DS46)),Punktsystem!$B$11,0)+IF(AND(Punktsystem!$D$10&lt;&gt;"",'alle Spiele'!$H46='alle Spiele'!$J46,'alle Spiele'!DR46='alle Spiele'!DS46,ABS('alle Spiele'!$H46-'alle Spiele'!DR46)=1),Punktsystem!$B$10,0),0)</f>
        <v>0</v>
      </c>
      <c r="DT46" s="223">
        <f>IF(DR46=Punktsystem!$B$5,IF(AND(Punktsystem!$I$14&lt;&gt;"",'alle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U46" s="226">
        <f>IF(OR('alle Spiele'!DU46="",'alle Spiele'!DV46="",'alle Spiele'!$K46="x"),0,IF(AND('alle Spiele'!$H46='alle Spiele'!DU46,'alle Spiele'!$J46='alle Spiele'!DV46),Punktsystem!$B$5,IF(OR(AND('alle Spiele'!$H46-'alle Spiele'!$J46&lt;0,'alle Spiele'!DU46-'alle Spiele'!DV46&lt;0),AND('alle Spiele'!$H46-'alle Spiele'!$J46&gt;0,'alle Spiele'!DU46-'alle Spiele'!DV46&gt;0),AND('alle Spiele'!$H46-'alle Spiele'!$J46=0,'alle Spiele'!DU46-'alle Spiele'!DV46=0)),Punktsystem!$B$6,0)))</f>
        <v>0</v>
      </c>
      <c r="DV46" s="222">
        <f>IF(DU46=Punktsystem!$B$6,IF(AND(Punktsystem!$D$9&lt;&gt;"",'alle Spiele'!$H46-'alle Spiele'!$J46='alle Spiele'!DU46-'alle Spiele'!DV46,'alle Spiele'!$H46&lt;&gt;'alle Spiele'!$J46),Punktsystem!$B$9,0)+IF(AND(Punktsystem!$D$11&lt;&gt;"",OR('alle Spiele'!$H46='alle Spiele'!DU46,'alle Spiele'!$J46='alle Spiele'!DV46)),Punktsystem!$B$11,0)+IF(AND(Punktsystem!$D$10&lt;&gt;"",'alle Spiele'!$H46='alle Spiele'!$J46,'alle Spiele'!DU46='alle Spiele'!DV46,ABS('alle Spiele'!$H46-'alle Spiele'!DU46)=1),Punktsystem!$B$10,0),0)</f>
        <v>0</v>
      </c>
      <c r="DW46" s="223">
        <f>IF(DU46=Punktsystem!$B$5,IF(AND(Punktsystem!$I$14&lt;&gt;"",'alle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X46" s="226">
        <f>IF(OR('alle Spiele'!DX46="",'alle Spiele'!DY46="",'alle Spiele'!$K46="x"),0,IF(AND('alle Spiele'!$H46='alle Spiele'!DX46,'alle Spiele'!$J46='alle Spiele'!DY46),Punktsystem!$B$5,IF(OR(AND('alle Spiele'!$H46-'alle Spiele'!$J46&lt;0,'alle Spiele'!DX46-'alle Spiele'!DY46&lt;0),AND('alle Spiele'!$H46-'alle Spiele'!$J46&gt;0,'alle Spiele'!DX46-'alle Spiele'!DY46&gt;0),AND('alle Spiele'!$H46-'alle Spiele'!$J46=0,'alle Spiele'!DX46-'alle Spiele'!DY46=0)),Punktsystem!$B$6,0)))</f>
        <v>0</v>
      </c>
      <c r="DY46" s="222">
        <f>IF(DX46=Punktsystem!$B$6,IF(AND(Punktsystem!$D$9&lt;&gt;"",'alle Spiele'!$H46-'alle Spiele'!$J46='alle Spiele'!DX46-'alle Spiele'!DY46,'alle Spiele'!$H46&lt;&gt;'alle Spiele'!$J46),Punktsystem!$B$9,0)+IF(AND(Punktsystem!$D$11&lt;&gt;"",OR('alle Spiele'!$H46='alle Spiele'!DX46,'alle Spiele'!$J46='alle Spiele'!DY46)),Punktsystem!$B$11,0)+IF(AND(Punktsystem!$D$10&lt;&gt;"",'alle Spiele'!$H46='alle Spiele'!$J46,'alle Spiele'!DX46='alle Spiele'!DY46,ABS('alle Spiele'!$H46-'alle Spiele'!DX46)=1),Punktsystem!$B$10,0),0)</f>
        <v>0</v>
      </c>
      <c r="DZ46" s="223">
        <f>IF(DX46=Punktsystem!$B$5,IF(AND(Punktsystem!$I$14&lt;&gt;"",'alle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A46" s="226">
        <f>IF(OR('alle Spiele'!EA46="",'alle Spiele'!EB46="",'alle Spiele'!$K46="x"),0,IF(AND('alle Spiele'!$H46='alle Spiele'!EA46,'alle Spiele'!$J46='alle Spiele'!EB46),Punktsystem!$B$5,IF(OR(AND('alle Spiele'!$H46-'alle Spiele'!$J46&lt;0,'alle Spiele'!EA46-'alle Spiele'!EB46&lt;0),AND('alle Spiele'!$H46-'alle Spiele'!$J46&gt;0,'alle Spiele'!EA46-'alle Spiele'!EB46&gt;0),AND('alle Spiele'!$H46-'alle Spiele'!$J46=0,'alle Spiele'!EA46-'alle Spiele'!EB46=0)),Punktsystem!$B$6,0)))</f>
        <v>0</v>
      </c>
      <c r="EB46" s="222">
        <f>IF(EA46=Punktsystem!$B$6,IF(AND(Punktsystem!$D$9&lt;&gt;"",'alle Spiele'!$H46-'alle Spiele'!$J46='alle Spiele'!EA46-'alle Spiele'!EB46,'alle Spiele'!$H46&lt;&gt;'alle Spiele'!$J46),Punktsystem!$B$9,0)+IF(AND(Punktsystem!$D$11&lt;&gt;"",OR('alle Spiele'!$H46='alle Spiele'!EA46,'alle Spiele'!$J46='alle Spiele'!EB46)),Punktsystem!$B$11,0)+IF(AND(Punktsystem!$D$10&lt;&gt;"",'alle Spiele'!$H46='alle Spiele'!$J46,'alle Spiele'!EA46='alle Spiele'!EB46,ABS('alle Spiele'!$H46-'alle Spiele'!EA46)=1),Punktsystem!$B$10,0),0)</f>
        <v>0</v>
      </c>
      <c r="EC46" s="223">
        <f>IF(EA46=Punktsystem!$B$5,IF(AND(Punktsystem!$I$14&lt;&gt;"",'alle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D46" s="226">
        <f>IF(OR('alle Spiele'!ED46="",'alle Spiele'!EE46="",'alle Spiele'!$K46="x"),0,IF(AND('alle Spiele'!$H46='alle Spiele'!ED46,'alle Spiele'!$J46='alle Spiele'!EE46),Punktsystem!$B$5,IF(OR(AND('alle Spiele'!$H46-'alle Spiele'!$J46&lt;0,'alle Spiele'!ED46-'alle Spiele'!EE46&lt;0),AND('alle Spiele'!$H46-'alle Spiele'!$J46&gt;0,'alle Spiele'!ED46-'alle Spiele'!EE46&gt;0),AND('alle Spiele'!$H46-'alle Spiele'!$J46=0,'alle Spiele'!ED46-'alle Spiele'!EE46=0)),Punktsystem!$B$6,0)))</f>
        <v>0</v>
      </c>
      <c r="EE46" s="222">
        <f>IF(ED46=Punktsystem!$B$6,IF(AND(Punktsystem!$D$9&lt;&gt;"",'alle Spiele'!$H46-'alle Spiele'!$J46='alle Spiele'!ED46-'alle Spiele'!EE46,'alle Spiele'!$H46&lt;&gt;'alle Spiele'!$J46),Punktsystem!$B$9,0)+IF(AND(Punktsystem!$D$11&lt;&gt;"",OR('alle Spiele'!$H46='alle Spiele'!ED46,'alle Spiele'!$J46='alle Spiele'!EE46)),Punktsystem!$B$11,0)+IF(AND(Punktsystem!$D$10&lt;&gt;"",'alle Spiele'!$H46='alle Spiele'!$J46,'alle Spiele'!ED46='alle Spiele'!EE46,ABS('alle Spiele'!$H46-'alle Spiele'!ED46)=1),Punktsystem!$B$10,0),0)</f>
        <v>0</v>
      </c>
      <c r="EF46" s="223">
        <f>IF(ED46=Punktsystem!$B$5,IF(AND(Punktsystem!$I$14&lt;&gt;"",'alle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G46" s="226">
        <f>IF(OR('alle Spiele'!EG46="",'alle Spiele'!EH46="",'alle Spiele'!$K46="x"),0,IF(AND('alle Spiele'!$H46='alle Spiele'!EG46,'alle Spiele'!$J46='alle Spiele'!EH46),Punktsystem!$B$5,IF(OR(AND('alle Spiele'!$H46-'alle Spiele'!$J46&lt;0,'alle Spiele'!EG46-'alle Spiele'!EH46&lt;0),AND('alle Spiele'!$H46-'alle Spiele'!$J46&gt;0,'alle Spiele'!EG46-'alle Spiele'!EH46&gt;0),AND('alle Spiele'!$H46-'alle Spiele'!$J46=0,'alle Spiele'!EG46-'alle Spiele'!EH46=0)),Punktsystem!$B$6,0)))</f>
        <v>0</v>
      </c>
      <c r="EH46" s="222">
        <f>IF(EG46=Punktsystem!$B$6,IF(AND(Punktsystem!$D$9&lt;&gt;"",'alle Spiele'!$H46-'alle Spiele'!$J46='alle Spiele'!EG46-'alle Spiele'!EH46,'alle Spiele'!$H46&lt;&gt;'alle Spiele'!$J46),Punktsystem!$B$9,0)+IF(AND(Punktsystem!$D$11&lt;&gt;"",OR('alle Spiele'!$H46='alle Spiele'!EG46,'alle Spiele'!$J46='alle Spiele'!EH46)),Punktsystem!$B$11,0)+IF(AND(Punktsystem!$D$10&lt;&gt;"",'alle Spiele'!$H46='alle Spiele'!$J46,'alle Spiele'!EG46='alle Spiele'!EH46,ABS('alle Spiele'!$H46-'alle Spiele'!EG46)=1),Punktsystem!$B$10,0),0)</f>
        <v>0</v>
      </c>
      <c r="EI46" s="223">
        <f>IF(EG46=Punktsystem!$B$5,IF(AND(Punktsystem!$I$14&lt;&gt;"",'alle Spiele'!$H46+'alle Spiele'!$J46&gt;Punktsystem!$D$14),('alle Spiele'!$H46+'alle Spiele'!$J46-Punktsystem!$D$14)*Punktsystem!$F$14,0)+IF(AND(Punktsystem!$I$15&lt;&gt;"",ABS('alle Spiele'!$H46-'alle Spiele'!$J46)&gt;Punktsystem!$D$15),(ABS('alle Spiele'!$H46-'alle Spiele'!$J46)-Punktsystem!$D$15)*Punktsystem!$F$15,0),0)</f>
        <v>0</v>
      </c>
    </row>
    <row r="47" spans="1:139" ht="13.5" thickBot="1">
      <c r="A47"/>
      <c r="B47"/>
      <c r="C47"/>
      <c r="D47"/>
      <c r="E47"/>
      <c r="F47"/>
      <c r="G47"/>
      <c r="H47"/>
      <c r="J47"/>
      <c r="K47"/>
      <c r="L47"/>
      <c r="M47"/>
      <c r="N47"/>
      <c r="O47"/>
      <c r="P47"/>
      <c r="Q47"/>
      <c r="T47" s="227">
        <f>IF(OR('alle Spiele'!T47="",'alle Spiele'!U47="",'alle Spiele'!$K47="x"),0,IF(AND('alle Spiele'!$H47='alle Spiele'!T47,'alle Spiele'!$J47='alle Spiele'!U47),Punktsystem!$B$5,IF(OR(AND('alle Spiele'!$H47-'alle Spiele'!$J47&lt;0,'alle Spiele'!T47-'alle Spiele'!U47&lt;0),AND('alle Spiele'!$H47-'alle Spiele'!$J47&gt;0,'alle Spiele'!T47-'alle Spiele'!U47&gt;0),AND('alle Spiele'!$H47-'alle Spiele'!$J47=0,'alle Spiele'!T47-'alle Spiele'!U47=0)),Punktsystem!$B$6,0)))</f>
        <v>0</v>
      </c>
      <c r="U47" s="224">
        <f>IF(T47=Punktsystem!$B$6,IF(AND(Punktsystem!$D$9&lt;&gt;"",'alle Spiele'!$H47-'alle Spiele'!$J47='alle Spiele'!T47-'alle Spiele'!U47,'alle Spiele'!$H47&lt;&gt;'alle Spiele'!$J47),Punktsystem!$B$9,0)+IF(AND(Punktsystem!$D$11&lt;&gt;"",OR('alle Spiele'!$H47='alle Spiele'!T47,'alle Spiele'!$J47='alle Spiele'!U47)),Punktsystem!$B$11,0)+IF(AND(Punktsystem!$D$10&lt;&gt;"",'alle Spiele'!$H47='alle Spiele'!$J47,'alle Spiele'!T47='alle Spiele'!U47,ABS('alle Spiele'!$H47-'alle Spiele'!T47)=1),Punktsystem!$B$10,0),0)</f>
        <v>0</v>
      </c>
      <c r="V47" s="225">
        <f>IF(T47=Punktsystem!$B$5,IF(AND(Punktsystem!$I$14&lt;&gt;"",'alle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W47" s="227">
        <f>IF(OR('alle Spiele'!W47="",'alle Spiele'!X47="",'alle Spiele'!$K47="x"),0,IF(AND('alle Spiele'!$H47='alle Spiele'!W47,'alle Spiele'!$J47='alle Spiele'!X47),Punktsystem!$B$5,IF(OR(AND('alle Spiele'!$H47-'alle Spiele'!$J47&lt;0,'alle Spiele'!W47-'alle Spiele'!X47&lt;0),AND('alle Spiele'!$H47-'alle Spiele'!$J47&gt;0,'alle Spiele'!W47-'alle Spiele'!X47&gt;0),AND('alle Spiele'!$H47-'alle Spiele'!$J47=0,'alle Spiele'!W47-'alle Spiele'!X47=0)),Punktsystem!$B$6,0)))</f>
        <v>0</v>
      </c>
      <c r="X47" s="224">
        <f>IF(W47=Punktsystem!$B$6,IF(AND(Punktsystem!$D$9&lt;&gt;"",'alle Spiele'!$H47-'alle Spiele'!$J47='alle Spiele'!W47-'alle Spiele'!X47,'alle Spiele'!$H47&lt;&gt;'alle Spiele'!$J47),Punktsystem!$B$9,0)+IF(AND(Punktsystem!$D$11&lt;&gt;"",OR('alle Spiele'!$H47='alle Spiele'!W47,'alle Spiele'!$J47='alle Spiele'!X47)),Punktsystem!$B$11,0)+IF(AND(Punktsystem!$D$10&lt;&gt;"",'alle Spiele'!$H47='alle Spiele'!$J47,'alle Spiele'!W47='alle Spiele'!X47,ABS('alle Spiele'!$H47-'alle Spiele'!W47)=1),Punktsystem!$B$10,0),0)</f>
        <v>0</v>
      </c>
      <c r="Y47" s="225">
        <f>IF(W47=Punktsystem!$B$5,IF(AND(Punktsystem!$I$14&lt;&gt;"",'alle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Z47" s="227">
        <f>IF(OR('alle Spiele'!Z47="",'alle Spiele'!AA47="",'alle Spiele'!$K47="x"),0,IF(AND('alle Spiele'!$H47='alle Spiele'!Z47,'alle Spiele'!$J47='alle Spiele'!AA47),Punktsystem!$B$5,IF(OR(AND('alle Spiele'!$H47-'alle Spiele'!$J47&lt;0,'alle Spiele'!Z47-'alle Spiele'!AA47&lt;0),AND('alle Spiele'!$H47-'alle Spiele'!$J47&gt;0,'alle Spiele'!Z47-'alle Spiele'!AA47&gt;0),AND('alle Spiele'!$H47-'alle Spiele'!$J47=0,'alle Spiele'!Z47-'alle Spiele'!AA47=0)),Punktsystem!$B$6,0)))</f>
        <v>0</v>
      </c>
      <c r="AA47" s="224">
        <f>IF(Z47=Punktsystem!$B$6,IF(AND(Punktsystem!$D$9&lt;&gt;"",'alle Spiele'!$H47-'alle Spiele'!$J47='alle Spiele'!Z47-'alle Spiele'!AA47,'alle Spiele'!$H47&lt;&gt;'alle Spiele'!$J47),Punktsystem!$B$9,0)+IF(AND(Punktsystem!$D$11&lt;&gt;"",OR('alle Spiele'!$H47='alle Spiele'!Z47,'alle Spiele'!$J47='alle Spiele'!AA47)),Punktsystem!$B$11,0)+IF(AND(Punktsystem!$D$10&lt;&gt;"",'alle Spiele'!$H47='alle Spiele'!$J47,'alle Spiele'!Z47='alle Spiele'!AA47,ABS('alle Spiele'!$H47-'alle Spiele'!Z47)=1),Punktsystem!$B$10,0),0)</f>
        <v>0</v>
      </c>
      <c r="AB47" s="225">
        <f>IF(Z47=Punktsystem!$B$5,IF(AND(Punktsystem!$I$14&lt;&gt;"",'alle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C47" s="227">
        <f>IF(OR('alle Spiele'!AC47="",'alle Spiele'!AD47="",'alle Spiele'!$K47="x"),0,IF(AND('alle Spiele'!$H47='alle Spiele'!AC47,'alle Spiele'!$J47='alle Spiele'!AD47),Punktsystem!$B$5,IF(OR(AND('alle Spiele'!$H47-'alle Spiele'!$J47&lt;0,'alle Spiele'!AC47-'alle Spiele'!AD47&lt;0),AND('alle Spiele'!$H47-'alle Spiele'!$J47&gt;0,'alle Spiele'!AC47-'alle Spiele'!AD47&gt;0),AND('alle Spiele'!$H47-'alle Spiele'!$J47=0,'alle Spiele'!AC47-'alle Spiele'!AD47=0)),Punktsystem!$B$6,0)))</f>
        <v>0</v>
      </c>
      <c r="AD47" s="224">
        <f>IF(AC47=Punktsystem!$B$6,IF(AND(Punktsystem!$D$9&lt;&gt;"",'alle Spiele'!$H47-'alle Spiele'!$J47='alle Spiele'!AC47-'alle Spiele'!AD47,'alle Spiele'!$H47&lt;&gt;'alle Spiele'!$J47),Punktsystem!$B$9,0)+IF(AND(Punktsystem!$D$11&lt;&gt;"",OR('alle Spiele'!$H47='alle Spiele'!AC47,'alle Spiele'!$J47='alle Spiele'!AD47)),Punktsystem!$B$11,0)+IF(AND(Punktsystem!$D$10&lt;&gt;"",'alle Spiele'!$H47='alle Spiele'!$J47,'alle Spiele'!AC47='alle Spiele'!AD47,ABS('alle Spiele'!$H47-'alle Spiele'!AC47)=1),Punktsystem!$B$10,0),0)</f>
        <v>0</v>
      </c>
      <c r="AE47" s="225">
        <f>IF(AC47=Punktsystem!$B$5,IF(AND(Punktsystem!$I$14&lt;&gt;"",'alle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F47" s="227">
        <f>IF(OR('alle Spiele'!AF47="",'alle Spiele'!AG47="",'alle Spiele'!$K47="x"),0,IF(AND('alle Spiele'!$H47='alle Spiele'!AF47,'alle Spiele'!$J47='alle Spiele'!AG47),Punktsystem!$B$5,IF(OR(AND('alle Spiele'!$H47-'alle Spiele'!$J47&lt;0,'alle Spiele'!AF47-'alle Spiele'!AG47&lt;0),AND('alle Spiele'!$H47-'alle Spiele'!$J47&gt;0,'alle Spiele'!AF47-'alle Spiele'!AG47&gt;0),AND('alle Spiele'!$H47-'alle Spiele'!$J47=0,'alle Spiele'!AF47-'alle Spiele'!AG47=0)),Punktsystem!$B$6,0)))</f>
        <v>0</v>
      </c>
      <c r="AG47" s="224">
        <f>IF(AF47=Punktsystem!$B$6,IF(AND(Punktsystem!$D$9&lt;&gt;"",'alle Spiele'!$H47-'alle Spiele'!$J47='alle Spiele'!AF47-'alle Spiele'!AG47,'alle Spiele'!$H47&lt;&gt;'alle Spiele'!$J47),Punktsystem!$B$9,0)+IF(AND(Punktsystem!$D$11&lt;&gt;"",OR('alle Spiele'!$H47='alle Spiele'!AF47,'alle Spiele'!$J47='alle Spiele'!AG47)),Punktsystem!$B$11,0)+IF(AND(Punktsystem!$D$10&lt;&gt;"",'alle Spiele'!$H47='alle Spiele'!$J47,'alle Spiele'!AF47='alle Spiele'!AG47,ABS('alle Spiele'!$H47-'alle Spiele'!AF47)=1),Punktsystem!$B$10,0),0)</f>
        <v>0</v>
      </c>
      <c r="AH47" s="225">
        <f>IF(AF47=Punktsystem!$B$5,IF(AND(Punktsystem!$I$14&lt;&gt;"",'alle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I47" s="227">
        <f>IF(OR('alle Spiele'!AI47="",'alle Spiele'!AJ47="",'alle Spiele'!$K47="x"),0,IF(AND('alle Spiele'!$H47='alle Spiele'!AI47,'alle Spiele'!$J47='alle Spiele'!AJ47),Punktsystem!$B$5,IF(OR(AND('alle Spiele'!$H47-'alle Spiele'!$J47&lt;0,'alle Spiele'!AI47-'alle Spiele'!AJ47&lt;0),AND('alle Spiele'!$H47-'alle Spiele'!$J47&gt;0,'alle Spiele'!AI47-'alle Spiele'!AJ47&gt;0),AND('alle Spiele'!$H47-'alle Spiele'!$J47=0,'alle Spiele'!AI47-'alle Spiele'!AJ47=0)),Punktsystem!$B$6,0)))</f>
        <v>0</v>
      </c>
      <c r="AJ47" s="224">
        <f>IF(AI47=Punktsystem!$B$6,IF(AND(Punktsystem!$D$9&lt;&gt;"",'alle Spiele'!$H47-'alle Spiele'!$J47='alle Spiele'!AI47-'alle Spiele'!AJ47,'alle Spiele'!$H47&lt;&gt;'alle Spiele'!$J47),Punktsystem!$B$9,0)+IF(AND(Punktsystem!$D$11&lt;&gt;"",OR('alle Spiele'!$H47='alle Spiele'!AI47,'alle Spiele'!$J47='alle Spiele'!AJ47)),Punktsystem!$B$11,0)+IF(AND(Punktsystem!$D$10&lt;&gt;"",'alle Spiele'!$H47='alle Spiele'!$J47,'alle Spiele'!AI47='alle Spiele'!AJ47,ABS('alle Spiele'!$H47-'alle Spiele'!AI47)=1),Punktsystem!$B$10,0),0)</f>
        <v>0</v>
      </c>
      <c r="AK47" s="225">
        <f>IF(AI47=Punktsystem!$B$5,IF(AND(Punktsystem!$I$14&lt;&gt;"",'alle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L47" s="227">
        <f>IF(OR('alle Spiele'!AL47="",'alle Spiele'!AM47="",'alle Spiele'!$K47="x"),0,IF(AND('alle Spiele'!$H47='alle Spiele'!AL47,'alle Spiele'!$J47='alle Spiele'!AM47),Punktsystem!$B$5,IF(OR(AND('alle Spiele'!$H47-'alle Spiele'!$J47&lt;0,'alle Spiele'!AL47-'alle Spiele'!AM47&lt;0),AND('alle Spiele'!$H47-'alle Spiele'!$J47&gt;0,'alle Spiele'!AL47-'alle Spiele'!AM47&gt;0),AND('alle Spiele'!$H47-'alle Spiele'!$J47=0,'alle Spiele'!AL47-'alle Spiele'!AM47=0)),Punktsystem!$B$6,0)))</f>
        <v>0</v>
      </c>
      <c r="AM47" s="224">
        <f>IF(AL47=Punktsystem!$B$6,IF(AND(Punktsystem!$D$9&lt;&gt;"",'alle Spiele'!$H47-'alle Spiele'!$J47='alle Spiele'!AL47-'alle Spiele'!AM47,'alle Spiele'!$H47&lt;&gt;'alle Spiele'!$J47),Punktsystem!$B$9,0)+IF(AND(Punktsystem!$D$11&lt;&gt;"",OR('alle Spiele'!$H47='alle Spiele'!AL47,'alle Spiele'!$J47='alle Spiele'!AM47)),Punktsystem!$B$11,0)+IF(AND(Punktsystem!$D$10&lt;&gt;"",'alle Spiele'!$H47='alle Spiele'!$J47,'alle Spiele'!AL47='alle Spiele'!AM47,ABS('alle Spiele'!$H47-'alle Spiele'!AL47)=1),Punktsystem!$B$10,0),0)</f>
        <v>0</v>
      </c>
      <c r="AN47" s="225">
        <f>IF(AL47=Punktsystem!$B$5,IF(AND(Punktsystem!$I$14&lt;&gt;"",'alle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O47" s="227">
        <f>IF(OR('alle Spiele'!AO47="",'alle Spiele'!AP47="",'alle Spiele'!$K47="x"),0,IF(AND('alle Spiele'!$H47='alle Spiele'!AO47,'alle Spiele'!$J47='alle Spiele'!AP47),Punktsystem!$B$5,IF(OR(AND('alle Spiele'!$H47-'alle Spiele'!$J47&lt;0,'alle Spiele'!AO47-'alle Spiele'!AP47&lt;0),AND('alle Spiele'!$H47-'alle Spiele'!$J47&gt;0,'alle Spiele'!AO47-'alle Spiele'!AP47&gt;0),AND('alle Spiele'!$H47-'alle Spiele'!$J47=0,'alle Spiele'!AO47-'alle Spiele'!AP47=0)),Punktsystem!$B$6,0)))</f>
        <v>0</v>
      </c>
      <c r="AP47" s="224">
        <f>IF(AO47=Punktsystem!$B$6,IF(AND(Punktsystem!$D$9&lt;&gt;"",'alle Spiele'!$H47-'alle Spiele'!$J47='alle Spiele'!AO47-'alle Spiele'!AP47,'alle Spiele'!$H47&lt;&gt;'alle Spiele'!$J47),Punktsystem!$B$9,0)+IF(AND(Punktsystem!$D$11&lt;&gt;"",OR('alle Spiele'!$H47='alle Spiele'!AO47,'alle Spiele'!$J47='alle Spiele'!AP47)),Punktsystem!$B$11,0)+IF(AND(Punktsystem!$D$10&lt;&gt;"",'alle Spiele'!$H47='alle Spiele'!$J47,'alle Spiele'!AO47='alle Spiele'!AP47,ABS('alle Spiele'!$H47-'alle Spiele'!AO47)=1),Punktsystem!$B$10,0),0)</f>
        <v>0</v>
      </c>
      <c r="AQ47" s="225">
        <f>IF(AO47=Punktsystem!$B$5,IF(AND(Punktsystem!$I$14&lt;&gt;"",'alle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R47" s="227">
        <f>IF(OR('alle Spiele'!AR47="",'alle Spiele'!AS47="",'alle Spiele'!$K47="x"),0,IF(AND('alle Spiele'!$H47='alle Spiele'!AR47,'alle Spiele'!$J47='alle Spiele'!AS47),Punktsystem!$B$5,IF(OR(AND('alle Spiele'!$H47-'alle Spiele'!$J47&lt;0,'alle Spiele'!AR47-'alle Spiele'!AS47&lt;0),AND('alle Spiele'!$H47-'alle Spiele'!$J47&gt;0,'alle Spiele'!AR47-'alle Spiele'!AS47&gt;0),AND('alle Spiele'!$H47-'alle Spiele'!$J47=0,'alle Spiele'!AR47-'alle Spiele'!AS47=0)),Punktsystem!$B$6,0)))</f>
        <v>0</v>
      </c>
      <c r="AS47" s="224">
        <f>IF(AR47=Punktsystem!$B$6,IF(AND(Punktsystem!$D$9&lt;&gt;"",'alle Spiele'!$H47-'alle Spiele'!$J47='alle Spiele'!AR47-'alle Spiele'!AS47,'alle Spiele'!$H47&lt;&gt;'alle Spiele'!$J47),Punktsystem!$B$9,0)+IF(AND(Punktsystem!$D$11&lt;&gt;"",OR('alle Spiele'!$H47='alle Spiele'!AR47,'alle Spiele'!$J47='alle Spiele'!AS47)),Punktsystem!$B$11,0)+IF(AND(Punktsystem!$D$10&lt;&gt;"",'alle Spiele'!$H47='alle Spiele'!$J47,'alle Spiele'!AR47='alle Spiele'!AS47,ABS('alle Spiele'!$H47-'alle Spiele'!AR47)=1),Punktsystem!$B$10,0),0)</f>
        <v>0</v>
      </c>
      <c r="AT47" s="225">
        <f>IF(AR47=Punktsystem!$B$5,IF(AND(Punktsystem!$I$14&lt;&gt;"",'alle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U47" s="227">
        <f>IF(OR('alle Spiele'!AU47="",'alle Spiele'!AV47="",'alle Spiele'!$K47="x"),0,IF(AND('alle Spiele'!$H47='alle Spiele'!AU47,'alle Spiele'!$J47='alle Spiele'!AV47),Punktsystem!$B$5,IF(OR(AND('alle Spiele'!$H47-'alle Spiele'!$J47&lt;0,'alle Spiele'!AU47-'alle Spiele'!AV47&lt;0),AND('alle Spiele'!$H47-'alle Spiele'!$J47&gt;0,'alle Spiele'!AU47-'alle Spiele'!AV47&gt;0),AND('alle Spiele'!$H47-'alle Spiele'!$J47=0,'alle Spiele'!AU47-'alle Spiele'!AV47=0)),Punktsystem!$B$6,0)))</f>
        <v>0</v>
      </c>
      <c r="AV47" s="224">
        <f>IF(AU47=Punktsystem!$B$6,IF(AND(Punktsystem!$D$9&lt;&gt;"",'alle Spiele'!$H47-'alle Spiele'!$J47='alle Spiele'!AU47-'alle Spiele'!AV47,'alle Spiele'!$H47&lt;&gt;'alle Spiele'!$J47),Punktsystem!$B$9,0)+IF(AND(Punktsystem!$D$11&lt;&gt;"",OR('alle Spiele'!$H47='alle Spiele'!AU47,'alle Spiele'!$J47='alle Spiele'!AV47)),Punktsystem!$B$11,0)+IF(AND(Punktsystem!$D$10&lt;&gt;"",'alle Spiele'!$H47='alle Spiele'!$J47,'alle Spiele'!AU47='alle Spiele'!AV47,ABS('alle Spiele'!$H47-'alle Spiele'!AU47)=1),Punktsystem!$B$10,0),0)</f>
        <v>0</v>
      </c>
      <c r="AW47" s="225">
        <f>IF(AU47=Punktsystem!$B$5,IF(AND(Punktsystem!$I$14&lt;&gt;"",'alle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X47" s="227">
        <f>IF(OR('alle Spiele'!AX47="",'alle Spiele'!AY47="",'alle Spiele'!$K47="x"),0,IF(AND('alle Spiele'!$H47='alle Spiele'!AX47,'alle Spiele'!$J47='alle Spiele'!AY47),Punktsystem!$B$5,IF(OR(AND('alle Spiele'!$H47-'alle Spiele'!$J47&lt;0,'alle Spiele'!AX47-'alle Spiele'!AY47&lt;0),AND('alle Spiele'!$H47-'alle Spiele'!$J47&gt;0,'alle Spiele'!AX47-'alle Spiele'!AY47&gt;0),AND('alle Spiele'!$H47-'alle Spiele'!$J47=0,'alle Spiele'!AX47-'alle Spiele'!AY47=0)),Punktsystem!$B$6,0)))</f>
        <v>0</v>
      </c>
      <c r="AY47" s="224">
        <f>IF(AX47=Punktsystem!$B$6,IF(AND(Punktsystem!$D$9&lt;&gt;"",'alle Spiele'!$H47-'alle Spiele'!$J47='alle Spiele'!AX47-'alle Spiele'!AY47,'alle Spiele'!$H47&lt;&gt;'alle Spiele'!$J47),Punktsystem!$B$9,0)+IF(AND(Punktsystem!$D$11&lt;&gt;"",OR('alle Spiele'!$H47='alle Spiele'!AX47,'alle Spiele'!$J47='alle Spiele'!AY47)),Punktsystem!$B$11,0)+IF(AND(Punktsystem!$D$10&lt;&gt;"",'alle Spiele'!$H47='alle Spiele'!$J47,'alle Spiele'!AX47='alle Spiele'!AY47,ABS('alle Spiele'!$H47-'alle Spiele'!AX47)=1),Punktsystem!$B$10,0),0)</f>
        <v>0</v>
      </c>
      <c r="AZ47" s="225">
        <f>IF(AX47=Punktsystem!$B$5,IF(AND(Punktsystem!$I$14&lt;&gt;"",'alle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A47" s="227">
        <f>IF(OR('alle Spiele'!BA47="",'alle Spiele'!BB47="",'alle Spiele'!$K47="x"),0,IF(AND('alle Spiele'!$H47='alle Spiele'!BA47,'alle Spiele'!$J47='alle Spiele'!BB47),Punktsystem!$B$5,IF(OR(AND('alle Spiele'!$H47-'alle Spiele'!$J47&lt;0,'alle Spiele'!BA47-'alle Spiele'!BB47&lt;0),AND('alle Spiele'!$H47-'alle Spiele'!$J47&gt;0,'alle Spiele'!BA47-'alle Spiele'!BB47&gt;0),AND('alle Spiele'!$H47-'alle Spiele'!$J47=0,'alle Spiele'!BA47-'alle Spiele'!BB47=0)),Punktsystem!$B$6,0)))</f>
        <v>0</v>
      </c>
      <c r="BB47" s="224">
        <f>IF(BA47=Punktsystem!$B$6,IF(AND(Punktsystem!$D$9&lt;&gt;"",'alle Spiele'!$H47-'alle Spiele'!$J47='alle Spiele'!BA47-'alle Spiele'!BB47,'alle Spiele'!$H47&lt;&gt;'alle Spiele'!$J47),Punktsystem!$B$9,0)+IF(AND(Punktsystem!$D$11&lt;&gt;"",OR('alle Spiele'!$H47='alle Spiele'!BA47,'alle Spiele'!$J47='alle Spiele'!BB47)),Punktsystem!$B$11,0)+IF(AND(Punktsystem!$D$10&lt;&gt;"",'alle Spiele'!$H47='alle Spiele'!$J47,'alle Spiele'!BA47='alle Spiele'!BB47,ABS('alle Spiele'!$H47-'alle Spiele'!BA47)=1),Punktsystem!$B$10,0),0)</f>
        <v>0</v>
      </c>
      <c r="BC47" s="225">
        <f>IF(BA47=Punktsystem!$B$5,IF(AND(Punktsystem!$I$14&lt;&gt;"",'alle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D47" s="227">
        <f>IF(OR('alle Spiele'!BD47="",'alle Spiele'!BE47="",'alle Spiele'!$K47="x"),0,IF(AND('alle Spiele'!$H47='alle Spiele'!BD47,'alle Spiele'!$J47='alle Spiele'!BE47),Punktsystem!$B$5,IF(OR(AND('alle Spiele'!$H47-'alle Spiele'!$J47&lt;0,'alle Spiele'!BD47-'alle Spiele'!BE47&lt;0),AND('alle Spiele'!$H47-'alle Spiele'!$J47&gt;0,'alle Spiele'!BD47-'alle Spiele'!BE47&gt;0),AND('alle Spiele'!$H47-'alle Spiele'!$J47=0,'alle Spiele'!BD47-'alle Spiele'!BE47=0)),Punktsystem!$B$6,0)))</f>
        <v>0</v>
      </c>
      <c r="BE47" s="224">
        <f>IF(BD47=Punktsystem!$B$6,IF(AND(Punktsystem!$D$9&lt;&gt;"",'alle Spiele'!$H47-'alle Spiele'!$J47='alle Spiele'!BD47-'alle Spiele'!BE47,'alle Spiele'!$H47&lt;&gt;'alle Spiele'!$J47),Punktsystem!$B$9,0)+IF(AND(Punktsystem!$D$11&lt;&gt;"",OR('alle Spiele'!$H47='alle Spiele'!BD47,'alle Spiele'!$J47='alle Spiele'!BE47)),Punktsystem!$B$11,0)+IF(AND(Punktsystem!$D$10&lt;&gt;"",'alle Spiele'!$H47='alle Spiele'!$J47,'alle Spiele'!BD47='alle Spiele'!BE47,ABS('alle Spiele'!$H47-'alle Spiele'!BD47)=1),Punktsystem!$B$10,0),0)</f>
        <v>0</v>
      </c>
      <c r="BF47" s="225">
        <f>IF(BD47=Punktsystem!$B$5,IF(AND(Punktsystem!$I$14&lt;&gt;"",'alle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G47" s="227">
        <f>IF(OR('alle Spiele'!BG47="",'alle Spiele'!BH47="",'alle Spiele'!$K47="x"),0,IF(AND('alle Spiele'!$H47='alle Spiele'!BG47,'alle Spiele'!$J47='alle Spiele'!BH47),Punktsystem!$B$5,IF(OR(AND('alle Spiele'!$H47-'alle Spiele'!$J47&lt;0,'alle Spiele'!BG47-'alle Spiele'!BH47&lt;0),AND('alle Spiele'!$H47-'alle Spiele'!$J47&gt;0,'alle Spiele'!BG47-'alle Spiele'!BH47&gt;0),AND('alle Spiele'!$H47-'alle Spiele'!$J47=0,'alle Spiele'!BG47-'alle Spiele'!BH47=0)),Punktsystem!$B$6,0)))</f>
        <v>0</v>
      </c>
      <c r="BH47" s="224">
        <f>IF(BG47=Punktsystem!$B$6,IF(AND(Punktsystem!$D$9&lt;&gt;"",'alle Spiele'!$H47-'alle Spiele'!$J47='alle Spiele'!BG47-'alle Spiele'!BH47,'alle Spiele'!$H47&lt;&gt;'alle Spiele'!$J47),Punktsystem!$B$9,0)+IF(AND(Punktsystem!$D$11&lt;&gt;"",OR('alle Spiele'!$H47='alle Spiele'!BG47,'alle Spiele'!$J47='alle Spiele'!BH47)),Punktsystem!$B$11,0)+IF(AND(Punktsystem!$D$10&lt;&gt;"",'alle Spiele'!$H47='alle Spiele'!$J47,'alle Spiele'!BG47='alle Spiele'!BH47,ABS('alle Spiele'!$H47-'alle Spiele'!BG47)=1),Punktsystem!$B$10,0),0)</f>
        <v>0</v>
      </c>
      <c r="BI47" s="225">
        <f>IF(BG47=Punktsystem!$B$5,IF(AND(Punktsystem!$I$14&lt;&gt;"",'alle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J47" s="227">
        <f>IF(OR('alle Spiele'!BJ47="",'alle Spiele'!BK47="",'alle Spiele'!$K47="x"),0,IF(AND('alle Spiele'!$H47='alle Spiele'!BJ47,'alle Spiele'!$J47='alle Spiele'!BK47),Punktsystem!$B$5,IF(OR(AND('alle Spiele'!$H47-'alle Spiele'!$J47&lt;0,'alle Spiele'!BJ47-'alle Spiele'!BK47&lt;0),AND('alle Spiele'!$H47-'alle Spiele'!$J47&gt;0,'alle Spiele'!BJ47-'alle Spiele'!BK47&gt;0),AND('alle Spiele'!$H47-'alle Spiele'!$J47=0,'alle Spiele'!BJ47-'alle Spiele'!BK47=0)),Punktsystem!$B$6,0)))</f>
        <v>0</v>
      </c>
      <c r="BK47" s="224">
        <f>IF(BJ47=Punktsystem!$B$6,IF(AND(Punktsystem!$D$9&lt;&gt;"",'alle Spiele'!$H47-'alle Spiele'!$J47='alle Spiele'!BJ47-'alle Spiele'!BK47,'alle Spiele'!$H47&lt;&gt;'alle Spiele'!$J47),Punktsystem!$B$9,0)+IF(AND(Punktsystem!$D$11&lt;&gt;"",OR('alle Spiele'!$H47='alle Spiele'!BJ47,'alle Spiele'!$J47='alle Spiele'!BK47)),Punktsystem!$B$11,0)+IF(AND(Punktsystem!$D$10&lt;&gt;"",'alle Spiele'!$H47='alle Spiele'!$J47,'alle Spiele'!BJ47='alle Spiele'!BK47,ABS('alle Spiele'!$H47-'alle Spiele'!BJ47)=1),Punktsystem!$B$10,0),0)</f>
        <v>0</v>
      </c>
      <c r="BL47" s="225">
        <f>IF(BJ47=Punktsystem!$B$5,IF(AND(Punktsystem!$I$14&lt;&gt;"",'alle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M47" s="227">
        <f>IF(OR('alle Spiele'!BM47="",'alle Spiele'!BN47="",'alle Spiele'!$K47="x"),0,IF(AND('alle Spiele'!$H47='alle Spiele'!BM47,'alle Spiele'!$J47='alle Spiele'!BN47),Punktsystem!$B$5,IF(OR(AND('alle Spiele'!$H47-'alle Spiele'!$J47&lt;0,'alle Spiele'!BM47-'alle Spiele'!BN47&lt;0),AND('alle Spiele'!$H47-'alle Spiele'!$J47&gt;0,'alle Spiele'!BM47-'alle Spiele'!BN47&gt;0),AND('alle Spiele'!$H47-'alle Spiele'!$J47=0,'alle Spiele'!BM47-'alle Spiele'!BN47=0)),Punktsystem!$B$6,0)))</f>
        <v>0</v>
      </c>
      <c r="BN47" s="224">
        <f>IF(BM47=Punktsystem!$B$6,IF(AND(Punktsystem!$D$9&lt;&gt;"",'alle Spiele'!$H47-'alle Spiele'!$J47='alle Spiele'!BM47-'alle Spiele'!BN47,'alle Spiele'!$H47&lt;&gt;'alle Spiele'!$J47),Punktsystem!$B$9,0)+IF(AND(Punktsystem!$D$11&lt;&gt;"",OR('alle Spiele'!$H47='alle Spiele'!BM47,'alle Spiele'!$J47='alle Spiele'!BN47)),Punktsystem!$B$11,0)+IF(AND(Punktsystem!$D$10&lt;&gt;"",'alle Spiele'!$H47='alle Spiele'!$J47,'alle Spiele'!BM47='alle Spiele'!BN47,ABS('alle Spiele'!$H47-'alle Spiele'!BM47)=1),Punktsystem!$B$10,0),0)</f>
        <v>0</v>
      </c>
      <c r="BO47" s="225">
        <f>IF(BM47=Punktsystem!$B$5,IF(AND(Punktsystem!$I$14&lt;&gt;"",'alle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P47" s="227">
        <f>IF(OR('alle Spiele'!BP47="",'alle Spiele'!BQ47="",'alle Spiele'!$K47="x"),0,IF(AND('alle Spiele'!$H47='alle Spiele'!BP47,'alle Spiele'!$J47='alle Spiele'!BQ47),Punktsystem!$B$5,IF(OR(AND('alle Spiele'!$H47-'alle Spiele'!$J47&lt;0,'alle Spiele'!BP47-'alle Spiele'!BQ47&lt;0),AND('alle Spiele'!$H47-'alle Spiele'!$J47&gt;0,'alle Spiele'!BP47-'alle Spiele'!BQ47&gt;0),AND('alle Spiele'!$H47-'alle Spiele'!$J47=0,'alle Spiele'!BP47-'alle Spiele'!BQ47=0)),Punktsystem!$B$6,0)))</f>
        <v>0</v>
      </c>
      <c r="BQ47" s="224">
        <f>IF(BP47=Punktsystem!$B$6,IF(AND(Punktsystem!$D$9&lt;&gt;"",'alle Spiele'!$H47-'alle Spiele'!$J47='alle Spiele'!BP47-'alle Spiele'!BQ47,'alle Spiele'!$H47&lt;&gt;'alle Spiele'!$J47),Punktsystem!$B$9,0)+IF(AND(Punktsystem!$D$11&lt;&gt;"",OR('alle Spiele'!$H47='alle Spiele'!BP47,'alle Spiele'!$J47='alle Spiele'!BQ47)),Punktsystem!$B$11,0)+IF(AND(Punktsystem!$D$10&lt;&gt;"",'alle Spiele'!$H47='alle Spiele'!$J47,'alle Spiele'!BP47='alle Spiele'!BQ47,ABS('alle Spiele'!$H47-'alle Spiele'!BP47)=1),Punktsystem!$B$10,0),0)</f>
        <v>0</v>
      </c>
      <c r="BR47" s="225">
        <f>IF(BP47=Punktsystem!$B$5,IF(AND(Punktsystem!$I$14&lt;&gt;"",'alle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S47" s="227">
        <f>IF(OR('alle Spiele'!BS47="",'alle Spiele'!BT47="",'alle Spiele'!$K47="x"),0,IF(AND('alle Spiele'!$H47='alle Spiele'!BS47,'alle Spiele'!$J47='alle Spiele'!BT47),Punktsystem!$B$5,IF(OR(AND('alle Spiele'!$H47-'alle Spiele'!$J47&lt;0,'alle Spiele'!BS47-'alle Spiele'!BT47&lt;0),AND('alle Spiele'!$H47-'alle Spiele'!$J47&gt;0,'alle Spiele'!BS47-'alle Spiele'!BT47&gt;0),AND('alle Spiele'!$H47-'alle Spiele'!$J47=0,'alle Spiele'!BS47-'alle Spiele'!BT47=0)),Punktsystem!$B$6,0)))</f>
        <v>0</v>
      </c>
      <c r="BT47" s="224">
        <f>IF(BS47=Punktsystem!$B$6,IF(AND(Punktsystem!$D$9&lt;&gt;"",'alle Spiele'!$H47-'alle Spiele'!$J47='alle Spiele'!BS47-'alle Spiele'!BT47,'alle Spiele'!$H47&lt;&gt;'alle Spiele'!$J47),Punktsystem!$B$9,0)+IF(AND(Punktsystem!$D$11&lt;&gt;"",OR('alle Spiele'!$H47='alle Spiele'!BS47,'alle Spiele'!$J47='alle Spiele'!BT47)),Punktsystem!$B$11,0)+IF(AND(Punktsystem!$D$10&lt;&gt;"",'alle Spiele'!$H47='alle Spiele'!$J47,'alle Spiele'!BS47='alle Spiele'!BT47,ABS('alle Spiele'!$H47-'alle Spiele'!BS47)=1),Punktsystem!$B$10,0),0)</f>
        <v>0</v>
      </c>
      <c r="BU47" s="225">
        <f>IF(BS47=Punktsystem!$B$5,IF(AND(Punktsystem!$I$14&lt;&gt;"",'alle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V47" s="227">
        <f>IF(OR('alle Spiele'!BV47="",'alle Spiele'!BW47="",'alle Spiele'!$K47="x"),0,IF(AND('alle Spiele'!$H47='alle Spiele'!BV47,'alle Spiele'!$J47='alle Spiele'!BW47),Punktsystem!$B$5,IF(OR(AND('alle Spiele'!$H47-'alle Spiele'!$J47&lt;0,'alle Spiele'!BV47-'alle Spiele'!BW47&lt;0),AND('alle Spiele'!$H47-'alle Spiele'!$J47&gt;0,'alle Spiele'!BV47-'alle Spiele'!BW47&gt;0),AND('alle Spiele'!$H47-'alle Spiele'!$J47=0,'alle Spiele'!BV47-'alle Spiele'!BW47=0)),Punktsystem!$B$6,0)))</f>
        <v>0</v>
      </c>
      <c r="BW47" s="224">
        <f>IF(BV47=Punktsystem!$B$6,IF(AND(Punktsystem!$D$9&lt;&gt;"",'alle Spiele'!$H47-'alle Spiele'!$J47='alle Spiele'!BV47-'alle Spiele'!BW47,'alle Spiele'!$H47&lt;&gt;'alle Spiele'!$J47),Punktsystem!$B$9,0)+IF(AND(Punktsystem!$D$11&lt;&gt;"",OR('alle Spiele'!$H47='alle Spiele'!BV47,'alle Spiele'!$J47='alle Spiele'!BW47)),Punktsystem!$B$11,0)+IF(AND(Punktsystem!$D$10&lt;&gt;"",'alle Spiele'!$H47='alle Spiele'!$J47,'alle Spiele'!BV47='alle Spiele'!BW47,ABS('alle Spiele'!$H47-'alle Spiele'!BV47)=1),Punktsystem!$B$10,0),0)</f>
        <v>0</v>
      </c>
      <c r="BX47" s="225">
        <f>IF(BV47=Punktsystem!$B$5,IF(AND(Punktsystem!$I$14&lt;&gt;"",'alle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Y47" s="227">
        <f>IF(OR('alle Spiele'!BY47="",'alle Spiele'!BZ47="",'alle Spiele'!$K47="x"),0,IF(AND('alle Spiele'!$H47='alle Spiele'!BY47,'alle Spiele'!$J47='alle Spiele'!BZ47),Punktsystem!$B$5,IF(OR(AND('alle Spiele'!$H47-'alle Spiele'!$J47&lt;0,'alle Spiele'!BY47-'alle Spiele'!BZ47&lt;0),AND('alle Spiele'!$H47-'alle Spiele'!$J47&gt;0,'alle Spiele'!BY47-'alle Spiele'!BZ47&gt;0),AND('alle Spiele'!$H47-'alle Spiele'!$J47=0,'alle Spiele'!BY47-'alle Spiele'!BZ47=0)),Punktsystem!$B$6,0)))</f>
        <v>0</v>
      </c>
      <c r="BZ47" s="224">
        <f>IF(BY47=Punktsystem!$B$6,IF(AND(Punktsystem!$D$9&lt;&gt;"",'alle Spiele'!$H47-'alle Spiele'!$J47='alle Spiele'!BY47-'alle Spiele'!BZ47,'alle Spiele'!$H47&lt;&gt;'alle Spiele'!$J47),Punktsystem!$B$9,0)+IF(AND(Punktsystem!$D$11&lt;&gt;"",OR('alle Spiele'!$H47='alle Spiele'!BY47,'alle Spiele'!$J47='alle Spiele'!BZ47)),Punktsystem!$B$11,0)+IF(AND(Punktsystem!$D$10&lt;&gt;"",'alle Spiele'!$H47='alle Spiele'!$J47,'alle Spiele'!BY47='alle Spiele'!BZ47,ABS('alle Spiele'!$H47-'alle Spiele'!BY47)=1),Punktsystem!$B$10,0),0)</f>
        <v>0</v>
      </c>
      <c r="CA47" s="225">
        <f>IF(BY47=Punktsystem!$B$5,IF(AND(Punktsystem!$I$14&lt;&gt;"",'alle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B47" s="227">
        <f>IF(OR('alle Spiele'!CB47="",'alle Spiele'!CC47="",'alle Spiele'!$K47="x"),0,IF(AND('alle Spiele'!$H47='alle Spiele'!CB47,'alle Spiele'!$J47='alle Spiele'!CC47),Punktsystem!$B$5,IF(OR(AND('alle Spiele'!$H47-'alle Spiele'!$J47&lt;0,'alle Spiele'!CB47-'alle Spiele'!CC47&lt;0),AND('alle Spiele'!$H47-'alle Spiele'!$J47&gt;0,'alle Spiele'!CB47-'alle Spiele'!CC47&gt;0),AND('alle Spiele'!$H47-'alle Spiele'!$J47=0,'alle Spiele'!CB47-'alle Spiele'!CC47=0)),Punktsystem!$B$6,0)))</f>
        <v>0</v>
      </c>
      <c r="CC47" s="224">
        <f>IF(CB47=Punktsystem!$B$6,IF(AND(Punktsystem!$D$9&lt;&gt;"",'alle Spiele'!$H47-'alle Spiele'!$J47='alle Spiele'!CB47-'alle Spiele'!CC47,'alle Spiele'!$H47&lt;&gt;'alle Spiele'!$J47),Punktsystem!$B$9,0)+IF(AND(Punktsystem!$D$11&lt;&gt;"",OR('alle Spiele'!$H47='alle Spiele'!CB47,'alle Spiele'!$J47='alle Spiele'!CC47)),Punktsystem!$B$11,0)+IF(AND(Punktsystem!$D$10&lt;&gt;"",'alle Spiele'!$H47='alle Spiele'!$J47,'alle Spiele'!CB47='alle Spiele'!CC47,ABS('alle Spiele'!$H47-'alle Spiele'!CB47)=1),Punktsystem!$B$10,0),0)</f>
        <v>0</v>
      </c>
      <c r="CD47" s="225">
        <f>IF(CB47=Punktsystem!$B$5,IF(AND(Punktsystem!$I$14&lt;&gt;"",'alle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E47" s="227">
        <f>IF(OR('alle Spiele'!CE47="",'alle Spiele'!CF47="",'alle Spiele'!$K47="x"),0,IF(AND('alle Spiele'!$H47='alle Spiele'!CE47,'alle Spiele'!$J47='alle Spiele'!CF47),Punktsystem!$B$5,IF(OR(AND('alle Spiele'!$H47-'alle Spiele'!$J47&lt;0,'alle Spiele'!CE47-'alle Spiele'!CF47&lt;0),AND('alle Spiele'!$H47-'alle Spiele'!$J47&gt;0,'alle Spiele'!CE47-'alle Spiele'!CF47&gt;0),AND('alle Spiele'!$H47-'alle Spiele'!$J47=0,'alle Spiele'!CE47-'alle Spiele'!CF47=0)),Punktsystem!$B$6,0)))</f>
        <v>0</v>
      </c>
      <c r="CF47" s="224">
        <f>IF(CE47=Punktsystem!$B$6,IF(AND(Punktsystem!$D$9&lt;&gt;"",'alle Spiele'!$H47-'alle Spiele'!$J47='alle Spiele'!CE47-'alle Spiele'!CF47,'alle Spiele'!$H47&lt;&gt;'alle Spiele'!$J47),Punktsystem!$B$9,0)+IF(AND(Punktsystem!$D$11&lt;&gt;"",OR('alle Spiele'!$H47='alle Spiele'!CE47,'alle Spiele'!$J47='alle Spiele'!CF47)),Punktsystem!$B$11,0)+IF(AND(Punktsystem!$D$10&lt;&gt;"",'alle Spiele'!$H47='alle Spiele'!$J47,'alle Spiele'!CE47='alle Spiele'!CF47,ABS('alle Spiele'!$H47-'alle Spiele'!CE47)=1),Punktsystem!$B$10,0),0)</f>
        <v>0</v>
      </c>
      <c r="CG47" s="225">
        <f>IF(CE47=Punktsystem!$B$5,IF(AND(Punktsystem!$I$14&lt;&gt;"",'alle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H47" s="227">
        <f>IF(OR('alle Spiele'!CH47="",'alle Spiele'!CI47="",'alle Spiele'!$K47="x"),0,IF(AND('alle Spiele'!$H47='alle Spiele'!CH47,'alle Spiele'!$J47='alle Spiele'!CI47),Punktsystem!$B$5,IF(OR(AND('alle Spiele'!$H47-'alle Spiele'!$J47&lt;0,'alle Spiele'!CH47-'alle Spiele'!CI47&lt;0),AND('alle Spiele'!$H47-'alle Spiele'!$J47&gt;0,'alle Spiele'!CH47-'alle Spiele'!CI47&gt;0),AND('alle Spiele'!$H47-'alle Spiele'!$J47=0,'alle Spiele'!CH47-'alle Spiele'!CI47=0)),Punktsystem!$B$6,0)))</f>
        <v>0</v>
      </c>
      <c r="CI47" s="224">
        <f>IF(CH47=Punktsystem!$B$6,IF(AND(Punktsystem!$D$9&lt;&gt;"",'alle Spiele'!$H47-'alle Spiele'!$J47='alle Spiele'!CH47-'alle Spiele'!CI47,'alle Spiele'!$H47&lt;&gt;'alle Spiele'!$J47),Punktsystem!$B$9,0)+IF(AND(Punktsystem!$D$11&lt;&gt;"",OR('alle Spiele'!$H47='alle Spiele'!CH47,'alle Spiele'!$J47='alle Spiele'!CI47)),Punktsystem!$B$11,0)+IF(AND(Punktsystem!$D$10&lt;&gt;"",'alle Spiele'!$H47='alle Spiele'!$J47,'alle Spiele'!CH47='alle Spiele'!CI47,ABS('alle Spiele'!$H47-'alle Spiele'!CH47)=1),Punktsystem!$B$10,0),0)</f>
        <v>0</v>
      </c>
      <c r="CJ47" s="225">
        <f>IF(CH47=Punktsystem!$B$5,IF(AND(Punktsystem!$I$14&lt;&gt;"",'alle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K47" s="227">
        <f>IF(OR('alle Spiele'!CK47="",'alle Spiele'!CL47="",'alle Spiele'!$K47="x"),0,IF(AND('alle Spiele'!$H47='alle Spiele'!CK47,'alle Spiele'!$J47='alle Spiele'!CL47),Punktsystem!$B$5,IF(OR(AND('alle Spiele'!$H47-'alle Spiele'!$J47&lt;0,'alle Spiele'!CK47-'alle Spiele'!CL47&lt;0),AND('alle Spiele'!$H47-'alle Spiele'!$J47&gt;0,'alle Spiele'!CK47-'alle Spiele'!CL47&gt;0),AND('alle Spiele'!$H47-'alle Spiele'!$J47=0,'alle Spiele'!CK47-'alle Spiele'!CL47=0)),Punktsystem!$B$6,0)))</f>
        <v>0</v>
      </c>
      <c r="CL47" s="224">
        <f>IF(CK47=Punktsystem!$B$6,IF(AND(Punktsystem!$D$9&lt;&gt;"",'alle Spiele'!$H47-'alle Spiele'!$J47='alle Spiele'!CK47-'alle Spiele'!CL47,'alle Spiele'!$H47&lt;&gt;'alle Spiele'!$J47),Punktsystem!$B$9,0)+IF(AND(Punktsystem!$D$11&lt;&gt;"",OR('alle Spiele'!$H47='alle Spiele'!CK47,'alle Spiele'!$J47='alle Spiele'!CL47)),Punktsystem!$B$11,0)+IF(AND(Punktsystem!$D$10&lt;&gt;"",'alle Spiele'!$H47='alle Spiele'!$J47,'alle Spiele'!CK47='alle Spiele'!CL47,ABS('alle Spiele'!$H47-'alle Spiele'!CK47)=1),Punktsystem!$B$10,0),0)</f>
        <v>0</v>
      </c>
      <c r="CM47" s="225">
        <f>IF(CK47=Punktsystem!$B$5,IF(AND(Punktsystem!$I$14&lt;&gt;"",'alle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N47" s="227">
        <f>IF(OR('alle Spiele'!CN47="",'alle Spiele'!CO47="",'alle Spiele'!$K47="x"),0,IF(AND('alle Spiele'!$H47='alle Spiele'!CN47,'alle Spiele'!$J47='alle Spiele'!CO47),Punktsystem!$B$5,IF(OR(AND('alle Spiele'!$H47-'alle Spiele'!$J47&lt;0,'alle Spiele'!CN47-'alle Spiele'!CO47&lt;0),AND('alle Spiele'!$H47-'alle Spiele'!$J47&gt;0,'alle Spiele'!CN47-'alle Spiele'!CO47&gt;0),AND('alle Spiele'!$H47-'alle Spiele'!$J47=0,'alle Spiele'!CN47-'alle Spiele'!CO47=0)),Punktsystem!$B$6,0)))</f>
        <v>0</v>
      </c>
      <c r="CO47" s="224">
        <f>IF(CN47=Punktsystem!$B$6,IF(AND(Punktsystem!$D$9&lt;&gt;"",'alle Spiele'!$H47-'alle Spiele'!$J47='alle Spiele'!CN47-'alle Spiele'!CO47,'alle Spiele'!$H47&lt;&gt;'alle Spiele'!$J47),Punktsystem!$B$9,0)+IF(AND(Punktsystem!$D$11&lt;&gt;"",OR('alle Spiele'!$H47='alle Spiele'!CN47,'alle Spiele'!$J47='alle Spiele'!CO47)),Punktsystem!$B$11,0)+IF(AND(Punktsystem!$D$10&lt;&gt;"",'alle Spiele'!$H47='alle Spiele'!$J47,'alle Spiele'!CN47='alle Spiele'!CO47,ABS('alle Spiele'!$H47-'alle Spiele'!CN47)=1),Punktsystem!$B$10,0),0)</f>
        <v>0</v>
      </c>
      <c r="CP47" s="225">
        <f>IF(CN47=Punktsystem!$B$5,IF(AND(Punktsystem!$I$14&lt;&gt;"",'alle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Q47" s="227">
        <f>IF(OR('alle Spiele'!CQ47="",'alle Spiele'!CR47="",'alle Spiele'!$K47="x"),0,IF(AND('alle Spiele'!$H47='alle Spiele'!CQ47,'alle Spiele'!$J47='alle Spiele'!CR47),Punktsystem!$B$5,IF(OR(AND('alle Spiele'!$H47-'alle Spiele'!$J47&lt;0,'alle Spiele'!CQ47-'alle Spiele'!CR47&lt;0),AND('alle Spiele'!$H47-'alle Spiele'!$J47&gt;0,'alle Spiele'!CQ47-'alle Spiele'!CR47&gt;0),AND('alle Spiele'!$H47-'alle Spiele'!$J47=0,'alle Spiele'!CQ47-'alle Spiele'!CR47=0)),Punktsystem!$B$6,0)))</f>
        <v>0</v>
      </c>
      <c r="CR47" s="224">
        <f>IF(CQ47=Punktsystem!$B$6,IF(AND(Punktsystem!$D$9&lt;&gt;"",'alle Spiele'!$H47-'alle Spiele'!$J47='alle Spiele'!CQ47-'alle Spiele'!CR47,'alle Spiele'!$H47&lt;&gt;'alle Spiele'!$J47),Punktsystem!$B$9,0)+IF(AND(Punktsystem!$D$11&lt;&gt;"",OR('alle Spiele'!$H47='alle Spiele'!CQ47,'alle Spiele'!$J47='alle Spiele'!CR47)),Punktsystem!$B$11,0)+IF(AND(Punktsystem!$D$10&lt;&gt;"",'alle Spiele'!$H47='alle Spiele'!$J47,'alle Spiele'!CQ47='alle Spiele'!CR47,ABS('alle Spiele'!$H47-'alle Spiele'!CQ47)=1),Punktsystem!$B$10,0),0)</f>
        <v>0</v>
      </c>
      <c r="CS47" s="225">
        <f>IF(CQ47=Punktsystem!$B$5,IF(AND(Punktsystem!$I$14&lt;&gt;"",'alle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T47" s="227">
        <f>IF(OR('alle Spiele'!CT47="",'alle Spiele'!CU47="",'alle Spiele'!$K47="x"),0,IF(AND('alle Spiele'!$H47='alle Spiele'!CT47,'alle Spiele'!$J47='alle Spiele'!CU47),Punktsystem!$B$5,IF(OR(AND('alle Spiele'!$H47-'alle Spiele'!$J47&lt;0,'alle Spiele'!CT47-'alle Spiele'!CU47&lt;0),AND('alle Spiele'!$H47-'alle Spiele'!$J47&gt;0,'alle Spiele'!CT47-'alle Spiele'!CU47&gt;0),AND('alle Spiele'!$H47-'alle Spiele'!$J47=0,'alle Spiele'!CT47-'alle Spiele'!CU47=0)),Punktsystem!$B$6,0)))</f>
        <v>0</v>
      </c>
      <c r="CU47" s="224">
        <f>IF(CT47=Punktsystem!$B$6,IF(AND(Punktsystem!$D$9&lt;&gt;"",'alle Spiele'!$H47-'alle Spiele'!$J47='alle Spiele'!CT47-'alle Spiele'!CU47,'alle Spiele'!$H47&lt;&gt;'alle Spiele'!$J47),Punktsystem!$B$9,0)+IF(AND(Punktsystem!$D$11&lt;&gt;"",OR('alle Spiele'!$H47='alle Spiele'!CT47,'alle Spiele'!$J47='alle Spiele'!CU47)),Punktsystem!$B$11,0)+IF(AND(Punktsystem!$D$10&lt;&gt;"",'alle Spiele'!$H47='alle Spiele'!$J47,'alle Spiele'!CT47='alle Spiele'!CU47,ABS('alle Spiele'!$H47-'alle Spiele'!CT47)=1),Punktsystem!$B$10,0),0)</f>
        <v>0</v>
      </c>
      <c r="CV47" s="225">
        <f>IF(CT47=Punktsystem!$B$5,IF(AND(Punktsystem!$I$14&lt;&gt;"",'alle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W47" s="227">
        <f>IF(OR('alle Spiele'!CW47="",'alle Spiele'!CX47="",'alle Spiele'!$K47="x"),0,IF(AND('alle Spiele'!$H47='alle Spiele'!CW47,'alle Spiele'!$J47='alle Spiele'!CX47),Punktsystem!$B$5,IF(OR(AND('alle Spiele'!$H47-'alle Spiele'!$J47&lt;0,'alle Spiele'!CW47-'alle Spiele'!CX47&lt;0),AND('alle Spiele'!$H47-'alle Spiele'!$J47&gt;0,'alle Spiele'!CW47-'alle Spiele'!CX47&gt;0),AND('alle Spiele'!$H47-'alle Spiele'!$J47=0,'alle Spiele'!CW47-'alle Spiele'!CX47=0)),Punktsystem!$B$6,0)))</f>
        <v>0</v>
      </c>
      <c r="CX47" s="224">
        <f>IF(CW47=Punktsystem!$B$6,IF(AND(Punktsystem!$D$9&lt;&gt;"",'alle Spiele'!$H47-'alle Spiele'!$J47='alle Spiele'!CW47-'alle Spiele'!CX47,'alle Spiele'!$H47&lt;&gt;'alle Spiele'!$J47),Punktsystem!$B$9,0)+IF(AND(Punktsystem!$D$11&lt;&gt;"",OR('alle Spiele'!$H47='alle Spiele'!CW47,'alle Spiele'!$J47='alle Spiele'!CX47)),Punktsystem!$B$11,0)+IF(AND(Punktsystem!$D$10&lt;&gt;"",'alle Spiele'!$H47='alle Spiele'!$J47,'alle Spiele'!CW47='alle Spiele'!CX47,ABS('alle Spiele'!$H47-'alle Spiele'!CW47)=1),Punktsystem!$B$10,0),0)</f>
        <v>0</v>
      </c>
      <c r="CY47" s="225">
        <f>IF(CW47=Punktsystem!$B$5,IF(AND(Punktsystem!$I$14&lt;&gt;"",'alle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Z47" s="227">
        <f>IF(OR('alle Spiele'!CZ47="",'alle Spiele'!DA47="",'alle Spiele'!$K47="x"),0,IF(AND('alle Spiele'!$H47='alle Spiele'!CZ47,'alle Spiele'!$J47='alle Spiele'!DA47),Punktsystem!$B$5,IF(OR(AND('alle Spiele'!$H47-'alle Spiele'!$J47&lt;0,'alle Spiele'!CZ47-'alle Spiele'!DA47&lt;0),AND('alle Spiele'!$H47-'alle Spiele'!$J47&gt;0,'alle Spiele'!CZ47-'alle Spiele'!DA47&gt;0),AND('alle Spiele'!$H47-'alle Spiele'!$J47=0,'alle Spiele'!CZ47-'alle Spiele'!DA47=0)),Punktsystem!$B$6,0)))</f>
        <v>0</v>
      </c>
      <c r="DA47" s="224">
        <f>IF(CZ47=Punktsystem!$B$6,IF(AND(Punktsystem!$D$9&lt;&gt;"",'alle Spiele'!$H47-'alle Spiele'!$J47='alle Spiele'!CZ47-'alle Spiele'!DA47,'alle Spiele'!$H47&lt;&gt;'alle Spiele'!$J47),Punktsystem!$B$9,0)+IF(AND(Punktsystem!$D$11&lt;&gt;"",OR('alle Spiele'!$H47='alle Spiele'!CZ47,'alle Spiele'!$J47='alle Spiele'!DA47)),Punktsystem!$B$11,0)+IF(AND(Punktsystem!$D$10&lt;&gt;"",'alle Spiele'!$H47='alle Spiele'!$J47,'alle Spiele'!CZ47='alle Spiele'!DA47,ABS('alle Spiele'!$H47-'alle Spiele'!CZ47)=1),Punktsystem!$B$10,0),0)</f>
        <v>0</v>
      </c>
      <c r="DB47" s="225">
        <f>IF(CZ47=Punktsystem!$B$5,IF(AND(Punktsystem!$I$14&lt;&gt;"",'alle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C47" s="227">
        <f>IF(OR('alle Spiele'!DC47="",'alle Spiele'!DD47="",'alle Spiele'!$K47="x"),0,IF(AND('alle Spiele'!$H47='alle Spiele'!DC47,'alle Spiele'!$J47='alle Spiele'!DD47),Punktsystem!$B$5,IF(OR(AND('alle Spiele'!$H47-'alle Spiele'!$J47&lt;0,'alle Spiele'!DC47-'alle Spiele'!DD47&lt;0),AND('alle Spiele'!$H47-'alle Spiele'!$J47&gt;0,'alle Spiele'!DC47-'alle Spiele'!DD47&gt;0),AND('alle Spiele'!$H47-'alle Spiele'!$J47=0,'alle Spiele'!DC47-'alle Spiele'!DD47=0)),Punktsystem!$B$6,0)))</f>
        <v>0</v>
      </c>
      <c r="DD47" s="224">
        <f>IF(DC47=Punktsystem!$B$6,IF(AND(Punktsystem!$D$9&lt;&gt;"",'alle Spiele'!$H47-'alle Spiele'!$J47='alle Spiele'!DC47-'alle Spiele'!DD47,'alle Spiele'!$H47&lt;&gt;'alle Spiele'!$J47),Punktsystem!$B$9,0)+IF(AND(Punktsystem!$D$11&lt;&gt;"",OR('alle Spiele'!$H47='alle Spiele'!DC47,'alle Spiele'!$J47='alle Spiele'!DD47)),Punktsystem!$B$11,0)+IF(AND(Punktsystem!$D$10&lt;&gt;"",'alle Spiele'!$H47='alle Spiele'!$J47,'alle Spiele'!DC47='alle Spiele'!DD47,ABS('alle Spiele'!$H47-'alle Spiele'!DC47)=1),Punktsystem!$B$10,0),0)</f>
        <v>0</v>
      </c>
      <c r="DE47" s="225">
        <f>IF(DC47=Punktsystem!$B$5,IF(AND(Punktsystem!$I$14&lt;&gt;"",'alle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F47" s="227">
        <f>IF(OR('alle Spiele'!DF47="",'alle Spiele'!DG47="",'alle Spiele'!$K47="x"),0,IF(AND('alle Spiele'!$H47='alle Spiele'!DF47,'alle Spiele'!$J47='alle Spiele'!DG47),Punktsystem!$B$5,IF(OR(AND('alle Spiele'!$H47-'alle Spiele'!$J47&lt;0,'alle Spiele'!DF47-'alle Spiele'!DG47&lt;0),AND('alle Spiele'!$H47-'alle Spiele'!$J47&gt;0,'alle Spiele'!DF47-'alle Spiele'!DG47&gt;0),AND('alle Spiele'!$H47-'alle Spiele'!$J47=0,'alle Spiele'!DF47-'alle Spiele'!DG47=0)),Punktsystem!$B$6,0)))</f>
        <v>0</v>
      </c>
      <c r="DG47" s="224">
        <f>IF(DF47=Punktsystem!$B$6,IF(AND(Punktsystem!$D$9&lt;&gt;"",'alle Spiele'!$H47-'alle Spiele'!$J47='alle Spiele'!DF47-'alle Spiele'!DG47,'alle Spiele'!$H47&lt;&gt;'alle Spiele'!$J47),Punktsystem!$B$9,0)+IF(AND(Punktsystem!$D$11&lt;&gt;"",OR('alle Spiele'!$H47='alle Spiele'!DF47,'alle Spiele'!$J47='alle Spiele'!DG47)),Punktsystem!$B$11,0)+IF(AND(Punktsystem!$D$10&lt;&gt;"",'alle Spiele'!$H47='alle Spiele'!$J47,'alle Spiele'!DF47='alle Spiele'!DG47,ABS('alle Spiele'!$H47-'alle Spiele'!DF47)=1),Punktsystem!$B$10,0),0)</f>
        <v>0</v>
      </c>
      <c r="DH47" s="225">
        <f>IF(DF47=Punktsystem!$B$5,IF(AND(Punktsystem!$I$14&lt;&gt;"",'alle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I47" s="227">
        <f>IF(OR('alle Spiele'!DI47="",'alle Spiele'!DJ47="",'alle Spiele'!$K47="x"),0,IF(AND('alle Spiele'!$H47='alle Spiele'!DI47,'alle Spiele'!$J47='alle Spiele'!DJ47),Punktsystem!$B$5,IF(OR(AND('alle Spiele'!$H47-'alle Spiele'!$J47&lt;0,'alle Spiele'!DI47-'alle Spiele'!DJ47&lt;0),AND('alle Spiele'!$H47-'alle Spiele'!$J47&gt;0,'alle Spiele'!DI47-'alle Spiele'!DJ47&gt;0),AND('alle Spiele'!$H47-'alle Spiele'!$J47=0,'alle Spiele'!DI47-'alle Spiele'!DJ47=0)),Punktsystem!$B$6,0)))</f>
        <v>0</v>
      </c>
      <c r="DJ47" s="224">
        <f>IF(DI47=Punktsystem!$B$6,IF(AND(Punktsystem!$D$9&lt;&gt;"",'alle Spiele'!$H47-'alle Spiele'!$J47='alle Spiele'!DI47-'alle Spiele'!DJ47,'alle Spiele'!$H47&lt;&gt;'alle Spiele'!$J47),Punktsystem!$B$9,0)+IF(AND(Punktsystem!$D$11&lt;&gt;"",OR('alle Spiele'!$H47='alle Spiele'!DI47,'alle Spiele'!$J47='alle Spiele'!DJ47)),Punktsystem!$B$11,0)+IF(AND(Punktsystem!$D$10&lt;&gt;"",'alle Spiele'!$H47='alle Spiele'!$J47,'alle Spiele'!DI47='alle Spiele'!DJ47,ABS('alle Spiele'!$H47-'alle Spiele'!DI47)=1),Punktsystem!$B$10,0),0)</f>
        <v>0</v>
      </c>
      <c r="DK47" s="225">
        <f>IF(DI47=Punktsystem!$B$5,IF(AND(Punktsystem!$I$14&lt;&gt;"",'alle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L47" s="227">
        <f>IF(OR('alle Spiele'!DL47="",'alle Spiele'!DM47="",'alle Spiele'!$K47="x"),0,IF(AND('alle Spiele'!$H47='alle Spiele'!DL47,'alle Spiele'!$J47='alle Spiele'!DM47),Punktsystem!$B$5,IF(OR(AND('alle Spiele'!$H47-'alle Spiele'!$J47&lt;0,'alle Spiele'!DL47-'alle Spiele'!DM47&lt;0),AND('alle Spiele'!$H47-'alle Spiele'!$J47&gt;0,'alle Spiele'!DL47-'alle Spiele'!DM47&gt;0),AND('alle Spiele'!$H47-'alle Spiele'!$J47=0,'alle Spiele'!DL47-'alle Spiele'!DM47=0)),Punktsystem!$B$6,0)))</f>
        <v>0</v>
      </c>
      <c r="DM47" s="224">
        <f>IF(DL47=Punktsystem!$B$6,IF(AND(Punktsystem!$D$9&lt;&gt;"",'alle Spiele'!$H47-'alle Spiele'!$J47='alle Spiele'!DL47-'alle Spiele'!DM47,'alle Spiele'!$H47&lt;&gt;'alle Spiele'!$J47),Punktsystem!$B$9,0)+IF(AND(Punktsystem!$D$11&lt;&gt;"",OR('alle Spiele'!$H47='alle Spiele'!DL47,'alle Spiele'!$J47='alle Spiele'!DM47)),Punktsystem!$B$11,0)+IF(AND(Punktsystem!$D$10&lt;&gt;"",'alle Spiele'!$H47='alle Spiele'!$J47,'alle Spiele'!DL47='alle Spiele'!DM47,ABS('alle Spiele'!$H47-'alle Spiele'!DL47)=1),Punktsystem!$B$10,0),0)</f>
        <v>0</v>
      </c>
      <c r="DN47" s="225">
        <f>IF(DL47=Punktsystem!$B$5,IF(AND(Punktsystem!$I$14&lt;&gt;"",'alle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O47" s="227">
        <f>IF(OR('alle Spiele'!DO47="",'alle Spiele'!DP47="",'alle Spiele'!$K47="x"),0,IF(AND('alle Spiele'!$H47='alle Spiele'!DO47,'alle Spiele'!$J47='alle Spiele'!DP47),Punktsystem!$B$5,IF(OR(AND('alle Spiele'!$H47-'alle Spiele'!$J47&lt;0,'alle Spiele'!DO47-'alle Spiele'!DP47&lt;0),AND('alle Spiele'!$H47-'alle Spiele'!$J47&gt;0,'alle Spiele'!DO47-'alle Spiele'!DP47&gt;0),AND('alle Spiele'!$H47-'alle Spiele'!$J47=0,'alle Spiele'!DO47-'alle Spiele'!DP47=0)),Punktsystem!$B$6,0)))</f>
        <v>0</v>
      </c>
      <c r="DP47" s="224">
        <f>IF(DO47=Punktsystem!$B$6,IF(AND(Punktsystem!$D$9&lt;&gt;"",'alle Spiele'!$H47-'alle Spiele'!$J47='alle Spiele'!DO47-'alle Spiele'!DP47,'alle Spiele'!$H47&lt;&gt;'alle Spiele'!$J47),Punktsystem!$B$9,0)+IF(AND(Punktsystem!$D$11&lt;&gt;"",OR('alle Spiele'!$H47='alle Spiele'!DO47,'alle Spiele'!$J47='alle Spiele'!DP47)),Punktsystem!$B$11,0)+IF(AND(Punktsystem!$D$10&lt;&gt;"",'alle Spiele'!$H47='alle Spiele'!$J47,'alle Spiele'!DO47='alle Spiele'!DP47,ABS('alle Spiele'!$H47-'alle Spiele'!DO47)=1),Punktsystem!$B$10,0),0)</f>
        <v>0</v>
      </c>
      <c r="DQ47" s="225">
        <f>IF(DO47=Punktsystem!$B$5,IF(AND(Punktsystem!$I$14&lt;&gt;"",'alle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R47" s="227">
        <f>IF(OR('alle Spiele'!DR47="",'alle Spiele'!DS47="",'alle Spiele'!$K47="x"),0,IF(AND('alle Spiele'!$H47='alle Spiele'!DR47,'alle Spiele'!$J47='alle Spiele'!DS47),Punktsystem!$B$5,IF(OR(AND('alle Spiele'!$H47-'alle Spiele'!$J47&lt;0,'alle Spiele'!DR47-'alle Spiele'!DS47&lt;0),AND('alle Spiele'!$H47-'alle Spiele'!$J47&gt;0,'alle Spiele'!DR47-'alle Spiele'!DS47&gt;0),AND('alle Spiele'!$H47-'alle Spiele'!$J47=0,'alle Spiele'!DR47-'alle Spiele'!DS47=0)),Punktsystem!$B$6,0)))</f>
        <v>0</v>
      </c>
      <c r="DS47" s="224">
        <f>IF(DR47=Punktsystem!$B$6,IF(AND(Punktsystem!$D$9&lt;&gt;"",'alle Spiele'!$H47-'alle Spiele'!$J47='alle Spiele'!DR47-'alle Spiele'!DS47,'alle Spiele'!$H47&lt;&gt;'alle Spiele'!$J47),Punktsystem!$B$9,0)+IF(AND(Punktsystem!$D$11&lt;&gt;"",OR('alle Spiele'!$H47='alle Spiele'!DR47,'alle Spiele'!$J47='alle Spiele'!DS47)),Punktsystem!$B$11,0)+IF(AND(Punktsystem!$D$10&lt;&gt;"",'alle Spiele'!$H47='alle Spiele'!$J47,'alle Spiele'!DR47='alle Spiele'!DS47,ABS('alle Spiele'!$H47-'alle Spiele'!DR47)=1),Punktsystem!$B$10,0),0)</f>
        <v>0</v>
      </c>
      <c r="DT47" s="225">
        <f>IF(DR47=Punktsystem!$B$5,IF(AND(Punktsystem!$I$14&lt;&gt;"",'alle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U47" s="227">
        <f>IF(OR('alle Spiele'!DU47="",'alle Spiele'!DV47="",'alle Spiele'!$K47="x"),0,IF(AND('alle Spiele'!$H47='alle Spiele'!DU47,'alle Spiele'!$J47='alle Spiele'!DV47),Punktsystem!$B$5,IF(OR(AND('alle Spiele'!$H47-'alle Spiele'!$J47&lt;0,'alle Spiele'!DU47-'alle Spiele'!DV47&lt;0),AND('alle Spiele'!$H47-'alle Spiele'!$J47&gt;0,'alle Spiele'!DU47-'alle Spiele'!DV47&gt;0),AND('alle Spiele'!$H47-'alle Spiele'!$J47=0,'alle Spiele'!DU47-'alle Spiele'!DV47=0)),Punktsystem!$B$6,0)))</f>
        <v>0</v>
      </c>
      <c r="DV47" s="224">
        <f>IF(DU47=Punktsystem!$B$6,IF(AND(Punktsystem!$D$9&lt;&gt;"",'alle Spiele'!$H47-'alle Spiele'!$J47='alle Spiele'!DU47-'alle Spiele'!DV47,'alle Spiele'!$H47&lt;&gt;'alle Spiele'!$J47),Punktsystem!$B$9,0)+IF(AND(Punktsystem!$D$11&lt;&gt;"",OR('alle Spiele'!$H47='alle Spiele'!DU47,'alle Spiele'!$J47='alle Spiele'!DV47)),Punktsystem!$B$11,0)+IF(AND(Punktsystem!$D$10&lt;&gt;"",'alle Spiele'!$H47='alle Spiele'!$J47,'alle Spiele'!DU47='alle Spiele'!DV47,ABS('alle Spiele'!$H47-'alle Spiele'!DU47)=1),Punktsystem!$B$10,0),0)</f>
        <v>0</v>
      </c>
      <c r="DW47" s="225">
        <f>IF(DU47=Punktsystem!$B$5,IF(AND(Punktsystem!$I$14&lt;&gt;"",'alle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X47" s="227">
        <f>IF(OR('alle Spiele'!DX47="",'alle Spiele'!DY47="",'alle Spiele'!$K47="x"),0,IF(AND('alle Spiele'!$H47='alle Spiele'!DX47,'alle Spiele'!$J47='alle Spiele'!DY47),Punktsystem!$B$5,IF(OR(AND('alle Spiele'!$H47-'alle Spiele'!$J47&lt;0,'alle Spiele'!DX47-'alle Spiele'!DY47&lt;0),AND('alle Spiele'!$H47-'alle Spiele'!$J47&gt;0,'alle Spiele'!DX47-'alle Spiele'!DY47&gt;0),AND('alle Spiele'!$H47-'alle Spiele'!$J47=0,'alle Spiele'!DX47-'alle Spiele'!DY47=0)),Punktsystem!$B$6,0)))</f>
        <v>0</v>
      </c>
      <c r="DY47" s="224">
        <f>IF(DX47=Punktsystem!$B$6,IF(AND(Punktsystem!$D$9&lt;&gt;"",'alle Spiele'!$H47-'alle Spiele'!$J47='alle Spiele'!DX47-'alle Spiele'!DY47,'alle Spiele'!$H47&lt;&gt;'alle Spiele'!$J47),Punktsystem!$B$9,0)+IF(AND(Punktsystem!$D$11&lt;&gt;"",OR('alle Spiele'!$H47='alle Spiele'!DX47,'alle Spiele'!$J47='alle Spiele'!DY47)),Punktsystem!$B$11,0)+IF(AND(Punktsystem!$D$10&lt;&gt;"",'alle Spiele'!$H47='alle Spiele'!$J47,'alle Spiele'!DX47='alle Spiele'!DY47,ABS('alle Spiele'!$H47-'alle Spiele'!DX47)=1),Punktsystem!$B$10,0),0)</f>
        <v>0</v>
      </c>
      <c r="DZ47" s="225">
        <f>IF(DX47=Punktsystem!$B$5,IF(AND(Punktsystem!$I$14&lt;&gt;"",'alle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A47" s="227">
        <f>IF(OR('alle Spiele'!EA47="",'alle Spiele'!EB47="",'alle Spiele'!$K47="x"),0,IF(AND('alle Spiele'!$H47='alle Spiele'!EA47,'alle Spiele'!$J47='alle Spiele'!EB47),Punktsystem!$B$5,IF(OR(AND('alle Spiele'!$H47-'alle Spiele'!$J47&lt;0,'alle Spiele'!EA47-'alle Spiele'!EB47&lt;0),AND('alle Spiele'!$H47-'alle Spiele'!$J47&gt;0,'alle Spiele'!EA47-'alle Spiele'!EB47&gt;0),AND('alle Spiele'!$H47-'alle Spiele'!$J47=0,'alle Spiele'!EA47-'alle Spiele'!EB47=0)),Punktsystem!$B$6,0)))</f>
        <v>0</v>
      </c>
      <c r="EB47" s="224">
        <f>IF(EA47=Punktsystem!$B$6,IF(AND(Punktsystem!$D$9&lt;&gt;"",'alle Spiele'!$H47-'alle Spiele'!$J47='alle Spiele'!EA47-'alle Spiele'!EB47,'alle Spiele'!$H47&lt;&gt;'alle Spiele'!$J47),Punktsystem!$B$9,0)+IF(AND(Punktsystem!$D$11&lt;&gt;"",OR('alle Spiele'!$H47='alle Spiele'!EA47,'alle Spiele'!$J47='alle Spiele'!EB47)),Punktsystem!$B$11,0)+IF(AND(Punktsystem!$D$10&lt;&gt;"",'alle Spiele'!$H47='alle Spiele'!$J47,'alle Spiele'!EA47='alle Spiele'!EB47,ABS('alle Spiele'!$H47-'alle Spiele'!EA47)=1),Punktsystem!$B$10,0),0)</f>
        <v>0</v>
      </c>
      <c r="EC47" s="225">
        <f>IF(EA47=Punktsystem!$B$5,IF(AND(Punktsystem!$I$14&lt;&gt;"",'alle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D47" s="227">
        <f>IF(OR('alle Spiele'!ED47="",'alle Spiele'!EE47="",'alle Spiele'!$K47="x"),0,IF(AND('alle Spiele'!$H47='alle Spiele'!ED47,'alle Spiele'!$J47='alle Spiele'!EE47),Punktsystem!$B$5,IF(OR(AND('alle Spiele'!$H47-'alle Spiele'!$J47&lt;0,'alle Spiele'!ED47-'alle Spiele'!EE47&lt;0),AND('alle Spiele'!$H47-'alle Spiele'!$J47&gt;0,'alle Spiele'!ED47-'alle Spiele'!EE47&gt;0),AND('alle Spiele'!$H47-'alle Spiele'!$J47=0,'alle Spiele'!ED47-'alle Spiele'!EE47=0)),Punktsystem!$B$6,0)))</f>
        <v>0</v>
      </c>
      <c r="EE47" s="224">
        <f>IF(ED47=Punktsystem!$B$6,IF(AND(Punktsystem!$D$9&lt;&gt;"",'alle Spiele'!$H47-'alle Spiele'!$J47='alle Spiele'!ED47-'alle Spiele'!EE47,'alle Spiele'!$H47&lt;&gt;'alle Spiele'!$J47),Punktsystem!$B$9,0)+IF(AND(Punktsystem!$D$11&lt;&gt;"",OR('alle Spiele'!$H47='alle Spiele'!ED47,'alle Spiele'!$J47='alle Spiele'!EE47)),Punktsystem!$B$11,0)+IF(AND(Punktsystem!$D$10&lt;&gt;"",'alle Spiele'!$H47='alle Spiele'!$J47,'alle Spiele'!ED47='alle Spiele'!EE47,ABS('alle Spiele'!$H47-'alle Spiele'!ED47)=1),Punktsystem!$B$10,0),0)</f>
        <v>0</v>
      </c>
      <c r="EF47" s="225">
        <f>IF(ED47=Punktsystem!$B$5,IF(AND(Punktsystem!$I$14&lt;&gt;"",'alle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G47" s="227">
        <f>IF(OR('alle Spiele'!EG47="",'alle Spiele'!EH47="",'alle Spiele'!$K47="x"),0,IF(AND('alle Spiele'!$H47='alle Spiele'!EG47,'alle Spiele'!$J47='alle Spiele'!EH47),Punktsystem!$B$5,IF(OR(AND('alle Spiele'!$H47-'alle Spiele'!$J47&lt;0,'alle Spiele'!EG47-'alle Spiele'!EH47&lt;0),AND('alle Spiele'!$H47-'alle Spiele'!$J47&gt;0,'alle Spiele'!EG47-'alle Spiele'!EH47&gt;0),AND('alle Spiele'!$H47-'alle Spiele'!$J47=0,'alle Spiele'!EG47-'alle Spiele'!EH47=0)),Punktsystem!$B$6,0)))</f>
        <v>0</v>
      </c>
      <c r="EH47" s="224">
        <f>IF(EG47=Punktsystem!$B$6,IF(AND(Punktsystem!$D$9&lt;&gt;"",'alle Spiele'!$H47-'alle Spiele'!$J47='alle Spiele'!EG47-'alle Spiele'!EH47,'alle Spiele'!$H47&lt;&gt;'alle Spiele'!$J47),Punktsystem!$B$9,0)+IF(AND(Punktsystem!$D$11&lt;&gt;"",OR('alle Spiele'!$H47='alle Spiele'!EG47,'alle Spiele'!$J47='alle Spiele'!EH47)),Punktsystem!$B$11,0)+IF(AND(Punktsystem!$D$10&lt;&gt;"",'alle Spiele'!$H47='alle Spiele'!$J47,'alle Spiele'!EG47='alle Spiele'!EH47,ABS('alle Spiele'!$H47-'alle Spiele'!EG47)=1),Punktsystem!$B$10,0),0)</f>
        <v>0</v>
      </c>
      <c r="EI47" s="225">
        <f>IF(EG47=Punktsystem!$B$5,IF(AND(Punktsystem!$I$14&lt;&gt;"",'alle Spiele'!$H47+'alle Spiele'!$J47&gt;Punktsystem!$D$14),('alle Spiele'!$H47+'alle Spiele'!$J47-Punktsystem!$D$14)*Punktsystem!$F$14,0)+IF(AND(Punktsystem!$I$15&lt;&gt;"",ABS('alle Spiele'!$H47-'alle Spiele'!$J47)&gt;Punktsystem!$D$15),(ABS('alle Spiele'!$H47-'alle Spiele'!$J47)-Punktsystem!$D$15)*Punktsystem!$F$15,0),0)</f>
        <v>0</v>
      </c>
    </row>
    <row r="48" spans="1:139">
      <c r="A48"/>
      <c r="B48"/>
      <c r="C48"/>
      <c r="D48"/>
      <c r="E48"/>
      <c r="F48"/>
      <c r="G48"/>
      <c r="H48"/>
      <c r="J48"/>
      <c r="K48"/>
      <c r="L48"/>
      <c r="M48"/>
      <c r="N48"/>
      <c r="O48"/>
      <c r="P48"/>
      <c r="Q48"/>
      <c r="T48" s="226">
        <f>IF(OR('alle Spiele'!T48="",'alle Spiele'!U48="",'alle Spiele'!$K48="x"),0,IF(AND('alle Spiele'!$H48='alle Spiele'!T48,'alle Spiele'!$J48='alle Spiele'!U48),Punktsystem!$B$5,IF(OR(AND('alle Spiele'!$H48-'alle Spiele'!$J48&lt;0,'alle Spiele'!T48-'alle Spiele'!U48&lt;0),AND('alle Spiele'!$H48-'alle Spiele'!$J48&gt;0,'alle Spiele'!T48-'alle Spiele'!U48&gt;0),AND('alle Spiele'!$H48-'alle Spiele'!$J48=0,'alle Spiele'!T48-'alle Spiele'!U48=0)),Punktsystem!$B$6,0)))</f>
        <v>0</v>
      </c>
      <c r="U48" s="222">
        <f>IF(T48=Punktsystem!$B$6,IF(AND(Punktsystem!$D$9&lt;&gt;"",'alle Spiele'!$H48-'alle Spiele'!$J48='alle Spiele'!T48-'alle Spiele'!U48,'alle Spiele'!$H48&lt;&gt;'alle Spiele'!$J48),Punktsystem!$B$9,0)+IF(AND(Punktsystem!$D$11&lt;&gt;"",OR('alle Spiele'!$H48='alle Spiele'!T48,'alle Spiele'!$J48='alle Spiele'!U48)),Punktsystem!$B$11,0)+IF(AND(Punktsystem!$D$10&lt;&gt;"",'alle Spiele'!$H48='alle Spiele'!$J48,'alle Spiele'!T48='alle Spiele'!U48,ABS('alle Spiele'!$H48-'alle Spiele'!T48)=1),Punktsystem!$B$10,0),0)</f>
        <v>0</v>
      </c>
      <c r="V48" s="223">
        <f>IF(T48=Punktsystem!$B$5,IF(AND(Punktsystem!$I$14&lt;&gt;"",'alle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W48" s="226">
        <f>IF(OR('alle Spiele'!W48="",'alle Spiele'!X48="",'alle Spiele'!$K48="x"),0,IF(AND('alle Spiele'!$H48='alle Spiele'!W48,'alle Spiele'!$J48='alle Spiele'!X48),Punktsystem!$B$5,IF(OR(AND('alle Spiele'!$H48-'alle Spiele'!$J48&lt;0,'alle Spiele'!W48-'alle Spiele'!X48&lt;0),AND('alle Spiele'!$H48-'alle Spiele'!$J48&gt;0,'alle Spiele'!W48-'alle Spiele'!X48&gt;0),AND('alle Spiele'!$H48-'alle Spiele'!$J48=0,'alle Spiele'!W48-'alle Spiele'!X48=0)),Punktsystem!$B$6,0)))</f>
        <v>0</v>
      </c>
      <c r="X48" s="222">
        <f>IF(W48=Punktsystem!$B$6,IF(AND(Punktsystem!$D$9&lt;&gt;"",'alle Spiele'!$H48-'alle Spiele'!$J48='alle Spiele'!W48-'alle Spiele'!X48,'alle Spiele'!$H48&lt;&gt;'alle Spiele'!$J48),Punktsystem!$B$9,0)+IF(AND(Punktsystem!$D$11&lt;&gt;"",OR('alle Spiele'!$H48='alle Spiele'!W48,'alle Spiele'!$J48='alle Spiele'!X48)),Punktsystem!$B$11,0)+IF(AND(Punktsystem!$D$10&lt;&gt;"",'alle Spiele'!$H48='alle Spiele'!$J48,'alle Spiele'!W48='alle Spiele'!X48,ABS('alle Spiele'!$H48-'alle Spiele'!W48)=1),Punktsystem!$B$10,0),0)</f>
        <v>0</v>
      </c>
      <c r="Y48" s="223">
        <f>IF(W48=Punktsystem!$B$5,IF(AND(Punktsystem!$I$14&lt;&gt;"",'alle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Z48" s="226">
        <f>IF(OR('alle Spiele'!Z48="",'alle Spiele'!AA48="",'alle Spiele'!$K48="x"),0,IF(AND('alle Spiele'!$H48='alle Spiele'!Z48,'alle Spiele'!$J48='alle Spiele'!AA48),Punktsystem!$B$5,IF(OR(AND('alle Spiele'!$H48-'alle Spiele'!$J48&lt;0,'alle Spiele'!Z48-'alle Spiele'!AA48&lt;0),AND('alle Spiele'!$H48-'alle Spiele'!$J48&gt;0,'alle Spiele'!Z48-'alle Spiele'!AA48&gt;0),AND('alle Spiele'!$H48-'alle Spiele'!$J48=0,'alle Spiele'!Z48-'alle Spiele'!AA48=0)),Punktsystem!$B$6,0)))</f>
        <v>0</v>
      </c>
      <c r="AA48" s="222">
        <f>IF(Z48=Punktsystem!$B$6,IF(AND(Punktsystem!$D$9&lt;&gt;"",'alle Spiele'!$H48-'alle Spiele'!$J48='alle Spiele'!Z48-'alle Spiele'!AA48,'alle Spiele'!$H48&lt;&gt;'alle Spiele'!$J48),Punktsystem!$B$9,0)+IF(AND(Punktsystem!$D$11&lt;&gt;"",OR('alle Spiele'!$H48='alle Spiele'!Z48,'alle Spiele'!$J48='alle Spiele'!AA48)),Punktsystem!$B$11,0)+IF(AND(Punktsystem!$D$10&lt;&gt;"",'alle Spiele'!$H48='alle Spiele'!$J48,'alle Spiele'!Z48='alle Spiele'!AA48,ABS('alle Spiele'!$H48-'alle Spiele'!Z48)=1),Punktsystem!$B$10,0),0)</f>
        <v>0</v>
      </c>
      <c r="AB48" s="223">
        <f>IF(Z48=Punktsystem!$B$5,IF(AND(Punktsystem!$I$14&lt;&gt;"",'alle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C48" s="226">
        <f>IF(OR('alle Spiele'!AC48="",'alle Spiele'!AD48="",'alle Spiele'!$K48="x"),0,IF(AND('alle Spiele'!$H48='alle Spiele'!AC48,'alle Spiele'!$J48='alle Spiele'!AD48),Punktsystem!$B$5,IF(OR(AND('alle Spiele'!$H48-'alle Spiele'!$J48&lt;0,'alle Spiele'!AC48-'alle Spiele'!AD48&lt;0),AND('alle Spiele'!$H48-'alle Spiele'!$J48&gt;0,'alle Spiele'!AC48-'alle Spiele'!AD48&gt;0),AND('alle Spiele'!$H48-'alle Spiele'!$J48=0,'alle Spiele'!AC48-'alle Spiele'!AD48=0)),Punktsystem!$B$6,0)))</f>
        <v>0</v>
      </c>
      <c r="AD48" s="222">
        <f>IF(AC48=Punktsystem!$B$6,IF(AND(Punktsystem!$D$9&lt;&gt;"",'alle Spiele'!$H48-'alle Spiele'!$J48='alle Spiele'!AC48-'alle Spiele'!AD48,'alle Spiele'!$H48&lt;&gt;'alle Spiele'!$J48),Punktsystem!$B$9,0)+IF(AND(Punktsystem!$D$11&lt;&gt;"",OR('alle Spiele'!$H48='alle Spiele'!AC48,'alle Spiele'!$J48='alle Spiele'!AD48)),Punktsystem!$B$11,0)+IF(AND(Punktsystem!$D$10&lt;&gt;"",'alle Spiele'!$H48='alle Spiele'!$J48,'alle Spiele'!AC48='alle Spiele'!AD48,ABS('alle Spiele'!$H48-'alle Spiele'!AC48)=1),Punktsystem!$B$10,0),0)</f>
        <v>0</v>
      </c>
      <c r="AE48" s="223">
        <f>IF(AC48=Punktsystem!$B$5,IF(AND(Punktsystem!$I$14&lt;&gt;"",'alle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F48" s="226">
        <f>IF(OR('alle Spiele'!AF48="",'alle Spiele'!AG48="",'alle Spiele'!$K48="x"),0,IF(AND('alle Spiele'!$H48='alle Spiele'!AF48,'alle Spiele'!$J48='alle Spiele'!AG48),Punktsystem!$B$5,IF(OR(AND('alle Spiele'!$H48-'alle Spiele'!$J48&lt;0,'alle Spiele'!AF48-'alle Spiele'!AG48&lt;0),AND('alle Spiele'!$H48-'alle Spiele'!$J48&gt;0,'alle Spiele'!AF48-'alle Spiele'!AG48&gt;0),AND('alle Spiele'!$H48-'alle Spiele'!$J48=0,'alle Spiele'!AF48-'alle Spiele'!AG48=0)),Punktsystem!$B$6,0)))</f>
        <v>0</v>
      </c>
      <c r="AG48" s="222">
        <f>IF(AF48=Punktsystem!$B$6,IF(AND(Punktsystem!$D$9&lt;&gt;"",'alle Spiele'!$H48-'alle Spiele'!$J48='alle Spiele'!AF48-'alle Spiele'!AG48,'alle Spiele'!$H48&lt;&gt;'alle Spiele'!$J48),Punktsystem!$B$9,0)+IF(AND(Punktsystem!$D$11&lt;&gt;"",OR('alle Spiele'!$H48='alle Spiele'!AF48,'alle Spiele'!$J48='alle Spiele'!AG48)),Punktsystem!$B$11,0)+IF(AND(Punktsystem!$D$10&lt;&gt;"",'alle Spiele'!$H48='alle Spiele'!$J48,'alle Spiele'!AF48='alle Spiele'!AG48,ABS('alle Spiele'!$H48-'alle Spiele'!AF48)=1),Punktsystem!$B$10,0),0)</f>
        <v>0</v>
      </c>
      <c r="AH48" s="223">
        <f>IF(AF48=Punktsystem!$B$5,IF(AND(Punktsystem!$I$14&lt;&gt;"",'alle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I48" s="226">
        <f>IF(OR('alle Spiele'!AI48="",'alle Spiele'!AJ48="",'alle Spiele'!$K48="x"),0,IF(AND('alle Spiele'!$H48='alle Spiele'!AI48,'alle Spiele'!$J48='alle Spiele'!AJ48),Punktsystem!$B$5,IF(OR(AND('alle Spiele'!$H48-'alle Spiele'!$J48&lt;0,'alle Spiele'!AI48-'alle Spiele'!AJ48&lt;0),AND('alle Spiele'!$H48-'alle Spiele'!$J48&gt;0,'alle Spiele'!AI48-'alle Spiele'!AJ48&gt;0),AND('alle Spiele'!$H48-'alle Spiele'!$J48=0,'alle Spiele'!AI48-'alle Spiele'!AJ48=0)),Punktsystem!$B$6,0)))</f>
        <v>0</v>
      </c>
      <c r="AJ48" s="222">
        <f>IF(AI48=Punktsystem!$B$6,IF(AND(Punktsystem!$D$9&lt;&gt;"",'alle Spiele'!$H48-'alle Spiele'!$J48='alle Spiele'!AI48-'alle Spiele'!AJ48,'alle Spiele'!$H48&lt;&gt;'alle Spiele'!$J48),Punktsystem!$B$9,0)+IF(AND(Punktsystem!$D$11&lt;&gt;"",OR('alle Spiele'!$H48='alle Spiele'!AI48,'alle Spiele'!$J48='alle Spiele'!AJ48)),Punktsystem!$B$11,0)+IF(AND(Punktsystem!$D$10&lt;&gt;"",'alle Spiele'!$H48='alle Spiele'!$J48,'alle Spiele'!AI48='alle Spiele'!AJ48,ABS('alle Spiele'!$H48-'alle Spiele'!AI48)=1),Punktsystem!$B$10,0),0)</f>
        <v>0</v>
      </c>
      <c r="AK48" s="223">
        <f>IF(AI48=Punktsystem!$B$5,IF(AND(Punktsystem!$I$14&lt;&gt;"",'alle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L48" s="226">
        <f>IF(OR('alle Spiele'!AL48="",'alle Spiele'!AM48="",'alle Spiele'!$K48="x"),0,IF(AND('alle Spiele'!$H48='alle Spiele'!AL48,'alle Spiele'!$J48='alle Spiele'!AM48),Punktsystem!$B$5,IF(OR(AND('alle Spiele'!$H48-'alle Spiele'!$J48&lt;0,'alle Spiele'!AL48-'alle Spiele'!AM48&lt;0),AND('alle Spiele'!$H48-'alle Spiele'!$J48&gt;0,'alle Spiele'!AL48-'alle Spiele'!AM48&gt;0),AND('alle Spiele'!$H48-'alle Spiele'!$J48=0,'alle Spiele'!AL48-'alle Spiele'!AM48=0)),Punktsystem!$B$6,0)))</f>
        <v>0</v>
      </c>
      <c r="AM48" s="222">
        <f>IF(AL48=Punktsystem!$B$6,IF(AND(Punktsystem!$D$9&lt;&gt;"",'alle Spiele'!$H48-'alle Spiele'!$J48='alle Spiele'!AL48-'alle Spiele'!AM48,'alle Spiele'!$H48&lt;&gt;'alle Spiele'!$J48),Punktsystem!$B$9,0)+IF(AND(Punktsystem!$D$11&lt;&gt;"",OR('alle Spiele'!$H48='alle Spiele'!AL48,'alle Spiele'!$J48='alle Spiele'!AM48)),Punktsystem!$B$11,0)+IF(AND(Punktsystem!$D$10&lt;&gt;"",'alle Spiele'!$H48='alle Spiele'!$J48,'alle Spiele'!AL48='alle Spiele'!AM48,ABS('alle Spiele'!$H48-'alle Spiele'!AL48)=1),Punktsystem!$B$10,0),0)</f>
        <v>0</v>
      </c>
      <c r="AN48" s="223">
        <f>IF(AL48=Punktsystem!$B$5,IF(AND(Punktsystem!$I$14&lt;&gt;"",'alle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O48" s="226">
        <f>IF(OR('alle Spiele'!AO48="",'alle Spiele'!AP48="",'alle Spiele'!$K48="x"),0,IF(AND('alle Spiele'!$H48='alle Spiele'!AO48,'alle Spiele'!$J48='alle Spiele'!AP48),Punktsystem!$B$5,IF(OR(AND('alle Spiele'!$H48-'alle Spiele'!$J48&lt;0,'alle Spiele'!AO48-'alle Spiele'!AP48&lt;0),AND('alle Spiele'!$H48-'alle Spiele'!$J48&gt;0,'alle Spiele'!AO48-'alle Spiele'!AP48&gt;0),AND('alle Spiele'!$H48-'alle Spiele'!$J48=0,'alle Spiele'!AO48-'alle Spiele'!AP48=0)),Punktsystem!$B$6,0)))</f>
        <v>0</v>
      </c>
      <c r="AP48" s="222">
        <f>IF(AO48=Punktsystem!$B$6,IF(AND(Punktsystem!$D$9&lt;&gt;"",'alle Spiele'!$H48-'alle Spiele'!$J48='alle Spiele'!AO48-'alle Spiele'!AP48,'alle Spiele'!$H48&lt;&gt;'alle Spiele'!$J48),Punktsystem!$B$9,0)+IF(AND(Punktsystem!$D$11&lt;&gt;"",OR('alle Spiele'!$H48='alle Spiele'!AO48,'alle Spiele'!$J48='alle Spiele'!AP48)),Punktsystem!$B$11,0)+IF(AND(Punktsystem!$D$10&lt;&gt;"",'alle Spiele'!$H48='alle Spiele'!$J48,'alle Spiele'!AO48='alle Spiele'!AP48,ABS('alle Spiele'!$H48-'alle Spiele'!AO48)=1),Punktsystem!$B$10,0),0)</f>
        <v>0</v>
      </c>
      <c r="AQ48" s="223">
        <f>IF(AO48=Punktsystem!$B$5,IF(AND(Punktsystem!$I$14&lt;&gt;"",'alle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R48" s="226">
        <f>IF(OR('alle Spiele'!AR48="",'alle Spiele'!AS48="",'alle Spiele'!$K48="x"),0,IF(AND('alle Spiele'!$H48='alle Spiele'!AR48,'alle Spiele'!$J48='alle Spiele'!AS48),Punktsystem!$B$5,IF(OR(AND('alle Spiele'!$H48-'alle Spiele'!$J48&lt;0,'alle Spiele'!AR48-'alle Spiele'!AS48&lt;0),AND('alle Spiele'!$H48-'alle Spiele'!$J48&gt;0,'alle Spiele'!AR48-'alle Spiele'!AS48&gt;0),AND('alle Spiele'!$H48-'alle Spiele'!$J48=0,'alle Spiele'!AR48-'alle Spiele'!AS48=0)),Punktsystem!$B$6,0)))</f>
        <v>0</v>
      </c>
      <c r="AS48" s="222">
        <f>IF(AR48=Punktsystem!$B$6,IF(AND(Punktsystem!$D$9&lt;&gt;"",'alle Spiele'!$H48-'alle Spiele'!$J48='alle Spiele'!AR48-'alle Spiele'!AS48,'alle Spiele'!$H48&lt;&gt;'alle Spiele'!$J48),Punktsystem!$B$9,0)+IF(AND(Punktsystem!$D$11&lt;&gt;"",OR('alle Spiele'!$H48='alle Spiele'!AR48,'alle Spiele'!$J48='alle Spiele'!AS48)),Punktsystem!$B$11,0)+IF(AND(Punktsystem!$D$10&lt;&gt;"",'alle Spiele'!$H48='alle Spiele'!$J48,'alle Spiele'!AR48='alle Spiele'!AS48,ABS('alle Spiele'!$H48-'alle Spiele'!AR48)=1),Punktsystem!$B$10,0),0)</f>
        <v>0</v>
      </c>
      <c r="AT48" s="223">
        <f>IF(AR48=Punktsystem!$B$5,IF(AND(Punktsystem!$I$14&lt;&gt;"",'alle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U48" s="226">
        <f>IF(OR('alle Spiele'!AU48="",'alle Spiele'!AV48="",'alle Spiele'!$K48="x"),0,IF(AND('alle Spiele'!$H48='alle Spiele'!AU48,'alle Spiele'!$J48='alle Spiele'!AV48),Punktsystem!$B$5,IF(OR(AND('alle Spiele'!$H48-'alle Spiele'!$J48&lt;0,'alle Spiele'!AU48-'alle Spiele'!AV48&lt;0),AND('alle Spiele'!$H48-'alle Spiele'!$J48&gt;0,'alle Spiele'!AU48-'alle Spiele'!AV48&gt;0),AND('alle Spiele'!$H48-'alle Spiele'!$J48=0,'alle Spiele'!AU48-'alle Spiele'!AV48=0)),Punktsystem!$B$6,0)))</f>
        <v>0</v>
      </c>
      <c r="AV48" s="222">
        <f>IF(AU48=Punktsystem!$B$6,IF(AND(Punktsystem!$D$9&lt;&gt;"",'alle Spiele'!$H48-'alle Spiele'!$J48='alle Spiele'!AU48-'alle Spiele'!AV48,'alle Spiele'!$H48&lt;&gt;'alle Spiele'!$J48),Punktsystem!$B$9,0)+IF(AND(Punktsystem!$D$11&lt;&gt;"",OR('alle Spiele'!$H48='alle Spiele'!AU48,'alle Spiele'!$J48='alle Spiele'!AV48)),Punktsystem!$B$11,0)+IF(AND(Punktsystem!$D$10&lt;&gt;"",'alle Spiele'!$H48='alle Spiele'!$J48,'alle Spiele'!AU48='alle Spiele'!AV48,ABS('alle Spiele'!$H48-'alle Spiele'!AU48)=1),Punktsystem!$B$10,0),0)</f>
        <v>0</v>
      </c>
      <c r="AW48" s="223">
        <f>IF(AU48=Punktsystem!$B$5,IF(AND(Punktsystem!$I$14&lt;&gt;"",'alle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X48" s="226">
        <f>IF(OR('alle Spiele'!AX48="",'alle Spiele'!AY48="",'alle Spiele'!$K48="x"),0,IF(AND('alle Spiele'!$H48='alle Spiele'!AX48,'alle Spiele'!$J48='alle Spiele'!AY48),Punktsystem!$B$5,IF(OR(AND('alle Spiele'!$H48-'alle Spiele'!$J48&lt;0,'alle Spiele'!AX48-'alle Spiele'!AY48&lt;0),AND('alle Spiele'!$H48-'alle Spiele'!$J48&gt;0,'alle Spiele'!AX48-'alle Spiele'!AY48&gt;0),AND('alle Spiele'!$H48-'alle Spiele'!$J48=0,'alle Spiele'!AX48-'alle Spiele'!AY48=0)),Punktsystem!$B$6,0)))</f>
        <v>0</v>
      </c>
      <c r="AY48" s="222">
        <f>IF(AX48=Punktsystem!$B$6,IF(AND(Punktsystem!$D$9&lt;&gt;"",'alle Spiele'!$H48-'alle Spiele'!$J48='alle Spiele'!AX48-'alle Spiele'!AY48,'alle Spiele'!$H48&lt;&gt;'alle Spiele'!$J48),Punktsystem!$B$9,0)+IF(AND(Punktsystem!$D$11&lt;&gt;"",OR('alle Spiele'!$H48='alle Spiele'!AX48,'alle Spiele'!$J48='alle Spiele'!AY48)),Punktsystem!$B$11,0)+IF(AND(Punktsystem!$D$10&lt;&gt;"",'alle Spiele'!$H48='alle Spiele'!$J48,'alle Spiele'!AX48='alle Spiele'!AY48,ABS('alle Spiele'!$H48-'alle Spiele'!AX48)=1),Punktsystem!$B$10,0),0)</f>
        <v>0</v>
      </c>
      <c r="AZ48" s="223">
        <f>IF(AX48=Punktsystem!$B$5,IF(AND(Punktsystem!$I$14&lt;&gt;"",'alle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A48" s="226">
        <f>IF(OR('alle Spiele'!BA48="",'alle Spiele'!BB48="",'alle Spiele'!$K48="x"),0,IF(AND('alle Spiele'!$H48='alle Spiele'!BA48,'alle Spiele'!$J48='alle Spiele'!BB48),Punktsystem!$B$5,IF(OR(AND('alle Spiele'!$H48-'alle Spiele'!$J48&lt;0,'alle Spiele'!BA48-'alle Spiele'!BB48&lt;0),AND('alle Spiele'!$H48-'alle Spiele'!$J48&gt;0,'alle Spiele'!BA48-'alle Spiele'!BB48&gt;0),AND('alle Spiele'!$H48-'alle Spiele'!$J48=0,'alle Spiele'!BA48-'alle Spiele'!BB48=0)),Punktsystem!$B$6,0)))</f>
        <v>0</v>
      </c>
      <c r="BB48" s="222">
        <f>IF(BA48=Punktsystem!$B$6,IF(AND(Punktsystem!$D$9&lt;&gt;"",'alle Spiele'!$H48-'alle Spiele'!$J48='alle Spiele'!BA48-'alle Spiele'!BB48,'alle Spiele'!$H48&lt;&gt;'alle Spiele'!$J48),Punktsystem!$B$9,0)+IF(AND(Punktsystem!$D$11&lt;&gt;"",OR('alle Spiele'!$H48='alle Spiele'!BA48,'alle Spiele'!$J48='alle Spiele'!BB48)),Punktsystem!$B$11,0)+IF(AND(Punktsystem!$D$10&lt;&gt;"",'alle Spiele'!$H48='alle Spiele'!$J48,'alle Spiele'!BA48='alle Spiele'!BB48,ABS('alle Spiele'!$H48-'alle Spiele'!BA48)=1),Punktsystem!$B$10,0),0)</f>
        <v>0</v>
      </c>
      <c r="BC48" s="223">
        <f>IF(BA48=Punktsystem!$B$5,IF(AND(Punktsystem!$I$14&lt;&gt;"",'alle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D48" s="226">
        <f>IF(OR('alle Spiele'!BD48="",'alle Spiele'!BE48="",'alle Spiele'!$K48="x"),0,IF(AND('alle Spiele'!$H48='alle Spiele'!BD48,'alle Spiele'!$J48='alle Spiele'!BE48),Punktsystem!$B$5,IF(OR(AND('alle Spiele'!$H48-'alle Spiele'!$J48&lt;0,'alle Spiele'!BD48-'alle Spiele'!BE48&lt;0),AND('alle Spiele'!$H48-'alle Spiele'!$J48&gt;0,'alle Spiele'!BD48-'alle Spiele'!BE48&gt;0),AND('alle Spiele'!$H48-'alle Spiele'!$J48=0,'alle Spiele'!BD48-'alle Spiele'!BE48=0)),Punktsystem!$B$6,0)))</f>
        <v>0</v>
      </c>
      <c r="BE48" s="222">
        <f>IF(BD48=Punktsystem!$B$6,IF(AND(Punktsystem!$D$9&lt;&gt;"",'alle Spiele'!$H48-'alle Spiele'!$J48='alle Spiele'!BD48-'alle Spiele'!BE48,'alle Spiele'!$H48&lt;&gt;'alle Spiele'!$J48),Punktsystem!$B$9,0)+IF(AND(Punktsystem!$D$11&lt;&gt;"",OR('alle Spiele'!$H48='alle Spiele'!BD48,'alle Spiele'!$J48='alle Spiele'!BE48)),Punktsystem!$B$11,0)+IF(AND(Punktsystem!$D$10&lt;&gt;"",'alle Spiele'!$H48='alle Spiele'!$J48,'alle Spiele'!BD48='alle Spiele'!BE48,ABS('alle Spiele'!$H48-'alle Spiele'!BD48)=1),Punktsystem!$B$10,0),0)</f>
        <v>0</v>
      </c>
      <c r="BF48" s="223">
        <f>IF(BD48=Punktsystem!$B$5,IF(AND(Punktsystem!$I$14&lt;&gt;"",'alle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G48" s="226">
        <f>IF(OR('alle Spiele'!BG48="",'alle Spiele'!BH48="",'alle Spiele'!$K48="x"),0,IF(AND('alle Spiele'!$H48='alle Spiele'!BG48,'alle Spiele'!$J48='alle Spiele'!BH48),Punktsystem!$B$5,IF(OR(AND('alle Spiele'!$H48-'alle Spiele'!$J48&lt;0,'alle Spiele'!BG48-'alle Spiele'!BH48&lt;0),AND('alle Spiele'!$H48-'alle Spiele'!$J48&gt;0,'alle Spiele'!BG48-'alle Spiele'!BH48&gt;0),AND('alle Spiele'!$H48-'alle Spiele'!$J48=0,'alle Spiele'!BG48-'alle Spiele'!BH48=0)),Punktsystem!$B$6,0)))</f>
        <v>0</v>
      </c>
      <c r="BH48" s="222">
        <f>IF(BG48=Punktsystem!$B$6,IF(AND(Punktsystem!$D$9&lt;&gt;"",'alle Spiele'!$H48-'alle Spiele'!$J48='alle Spiele'!BG48-'alle Spiele'!BH48,'alle Spiele'!$H48&lt;&gt;'alle Spiele'!$J48),Punktsystem!$B$9,0)+IF(AND(Punktsystem!$D$11&lt;&gt;"",OR('alle Spiele'!$H48='alle Spiele'!BG48,'alle Spiele'!$J48='alle Spiele'!BH48)),Punktsystem!$B$11,0)+IF(AND(Punktsystem!$D$10&lt;&gt;"",'alle Spiele'!$H48='alle Spiele'!$J48,'alle Spiele'!BG48='alle Spiele'!BH48,ABS('alle Spiele'!$H48-'alle Spiele'!BG48)=1),Punktsystem!$B$10,0),0)</f>
        <v>0</v>
      </c>
      <c r="BI48" s="223">
        <f>IF(BG48=Punktsystem!$B$5,IF(AND(Punktsystem!$I$14&lt;&gt;"",'alle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J48" s="226">
        <f>IF(OR('alle Spiele'!BJ48="",'alle Spiele'!BK48="",'alle Spiele'!$K48="x"),0,IF(AND('alle Spiele'!$H48='alle Spiele'!BJ48,'alle Spiele'!$J48='alle Spiele'!BK48),Punktsystem!$B$5,IF(OR(AND('alle Spiele'!$H48-'alle Spiele'!$J48&lt;0,'alle Spiele'!BJ48-'alle Spiele'!BK48&lt;0),AND('alle Spiele'!$H48-'alle Spiele'!$J48&gt;0,'alle Spiele'!BJ48-'alle Spiele'!BK48&gt;0),AND('alle Spiele'!$H48-'alle Spiele'!$J48=0,'alle Spiele'!BJ48-'alle Spiele'!BK48=0)),Punktsystem!$B$6,0)))</f>
        <v>0</v>
      </c>
      <c r="BK48" s="222">
        <f>IF(BJ48=Punktsystem!$B$6,IF(AND(Punktsystem!$D$9&lt;&gt;"",'alle Spiele'!$H48-'alle Spiele'!$J48='alle Spiele'!BJ48-'alle Spiele'!BK48,'alle Spiele'!$H48&lt;&gt;'alle Spiele'!$J48),Punktsystem!$B$9,0)+IF(AND(Punktsystem!$D$11&lt;&gt;"",OR('alle Spiele'!$H48='alle Spiele'!BJ48,'alle Spiele'!$J48='alle Spiele'!BK48)),Punktsystem!$B$11,0)+IF(AND(Punktsystem!$D$10&lt;&gt;"",'alle Spiele'!$H48='alle Spiele'!$J48,'alle Spiele'!BJ48='alle Spiele'!BK48,ABS('alle Spiele'!$H48-'alle Spiele'!BJ48)=1),Punktsystem!$B$10,0),0)</f>
        <v>0</v>
      </c>
      <c r="BL48" s="223">
        <f>IF(BJ48=Punktsystem!$B$5,IF(AND(Punktsystem!$I$14&lt;&gt;"",'alle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M48" s="226">
        <f>IF(OR('alle Spiele'!BM48="",'alle Spiele'!BN48="",'alle Spiele'!$K48="x"),0,IF(AND('alle Spiele'!$H48='alle Spiele'!BM48,'alle Spiele'!$J48='alle Spiele'!BN48),Punktsystem!$B$5,IF(OR(AND('alle Spiele'!$H48-'alle Spiele'!$J48&lt;0,'alle Spiele'!BM48-'alle Spiele'!BN48&lt;0),AND('alle Spiele'!$H48-'alle Spiele'!$J48&gt;0,'alle Spiele'!BM48-'alle Spiele'!BN48&gt;0),AND('alle Spiele'!$H48-'alle Spiele'!$J48=0,'alle Spiele'!BM48-'alle Spiele'!BN48=0)),Punktsystem!$B$6,0)))</f>
        <v>0</v>
      </c>
      <c r="BN48" s="222">
        <f>IF(BM48=Punktsystem!$B$6,IF(AND(Punktsystem!$D$9&lt;&gt;"",'alle Spiele'!$H48-'alle Spiele'!$J48='alle Spiele'!BM48-'alle Spiele'!BN48,'alle Spiele'!$H48&lt;&gt;'alle Spiele'!$J48),Punktsystem!$B$9,0)+IF(AND(Punktsystem!$D$11&lt;&gt;"",OR('alle Spiele'!$H48='alle Spiele'!BM48,'alle Spiele'!$J48='alle Spiele'!BN48)),Punktsystem!$B$11,0)+IF(AND(Punktsystem!$D$10&lt;&gt;"",'alle Spiele'!$H48='alle Spiele'!$J48,'alle Spiele'!BM48='alle Spiele'!BN48,ABS('alle Spiele'!$H48-'alle Spiele'!BM48)=1),Punktsystem!$B$10,0),0)</f>
        <v>0</v>
      </c>
      <c r="BO48" s="223">
        <f>IF(BM48=Punktsystem!$B$5,IF(AND(Punktsystem!$I$14&lt;&gt;"",'alle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P48" s="226">
        <f>IF(OR('alle Spiele'!BP48="",'alle Spiele'!BQ48="",'alle Spiele'!$K48="x"),0,IF(AND('alle Spiele'!$H48='alle Spiele'!BP48,'alle Spiele'!$J48='alle Spiele'!BQ48),Punktsystem!$B$5,IF(OR(AND('alle Spiele'!$H48-'alle Spiele'!$J48&lt;0,'alle Spiele'!BP48-'alle Spiele'!BQ48&lt;0),AND('alle Spiele'!$H48-'alle Spiele'!$J48&gt;0,'alle Spiele'!BP48-'alle Spiele'!BQ48&gt;0),AND('alle Spiele'!$H48-'alle Spiele'!$J48=0,'alle Spiele'!BP48-'alle Spiele'!BQ48=0)),Punktsystem!$B$6,0)))</f>
        <v>0</v>
      </c>
      <c r="BQ48" s="222">
        <f>IF(BP48=Punktsystem!$B$6,IF(AND(Punktsystem!$D$9&lt;&gt;"",'alle Spiele'!$H48-'alle Spiele'!$J48='alle Spiele'!BP48-'alle Spiele'!BQ48,'alle Spiele'!$H48&lt;&gt;'alle Spiele'!$J48),Punktsystem!$B$9,0)+IF(AND(Punktsystem!$D$11&lt;&gt;"",OR('alle Spiele'!$H48='alle Spiele'!BP48,'alle Spiele'!$J48='alle Spiele'!BQ48)),Punktsystem!$B$11,0)+IF(AND(Punktsystem!$D$10&lt;&gt;"",'alle Spiele'!$H48='alle Spiele'!$J48,'alle Spiele'!BP48='alle Spiele'!BQ48,ABS('alle Spiele'!$H48-'alle Spiele'!BP48)=1),Punktsystem!$B$10,0),0)</f>
        <v>0</v>
      </c>
      <c r="BR48" s="223">
        <f>IF(BP48=Punktsystem!$B$5,IF(AND(Punktsystem!$I$14&lt;&gt;"",'alle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S48" s="226">
        <f>IF(OR('alle Spiele'!BS48="",'alle Spiele'!BT48="",'alle Spiele'!$K48="x"),0,IF(AND('alle Spiele'!$H48='alle Spiele'!BS48,'alle Spiele'!$J48='alle Spiele'!BT48),Punktsystem!$B$5,IF(OR(AND('alle Spiele'!$H48-'alle Spiele'!$J48&lt;0,'alle Spiele'!BS48-'alle Spiele'!BT48&lt;0),AND('alle Spiele'!$H48-'alle Spiele'!$J48&gt;0,'alle Spiele'!BS48-'alle Spiele'!BT48&gt;0),AND('alle Spiele'!$H48-'alle Spiele'!$J48=0,'alle Spiele'!BS48-'alle Spiele'!BT48=0)),Punktsystem!$B$6,0)))</f>
        <v>0</v>
      </c>
      <c r="BT48" s="222">
        <f>IF(BS48=Punktsystem!$B$6,IF(AND(Punktsystem!$D$9&lt;&gt;"",'alle Spiele'!$H48-'alle Spiele'!$J48='alle Spiele'!BS48-'alle Spiele'!BT48,'alle Spiele'!$H48&lt;&gt;'alle Spiele'!$J48),Punktsystem!$B$9,0)+IF(AND(Punktsystem!$D$11&lt;&gt;"",OR('alle Spiele'!$H48='alle Spiele'!BS48,'alle Spiele'!$J48='alle Spiele'!BT48)),Punktsystem!$B$11,0)+IF(AND(Punktsystem!$D$10&lt;&gt;"",'alle Spiele'!$H48='alle Spiele'!$J48,'alle Spiele'!BS48='alle Spiele'!BT48,ABS('alle Spiele'!$H48-'alle Spiele'!BS48)=1),Punktsystem!$B$10,0),0)</f>
        <v>0</v>
      </c>
      <c r="BU48" s="223">
        <f>IF(BS48=Punktsystem!$B$5,IF(AND(Punktsystem!$I$14&lt;&gt;"",'alle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V48" s="226">
        <f>IF(OR('alle Spiele'!BV48="",'alle Spiele'!BW48="",'alle Spiele'!$K48="x"),0,IF(AND('alle Spiele'!$H48='alle Spiele'!BV48,'alle Spiele'!$J48='alle Spiele'!BW48),Punktsystem!$B$5,IF(OR(AND('alle Spiele'!$H48-'alle Spiele'!$J48&lt;0,'alle Spiele'!BV48-'alle Spiele'!BW48&lt;0),AND('alle Spiele'!$H48-'alle Spiele'!$J48&gt;0,'alle Spiele'!BV48-'alle Spiele'!BW48&gt;0),AND('alle Spiele'!$H48-'alle Spiele'!$J48=0,'alle Spiele'!BV48-'alle Spiele'!BW48=0)),Punktsystem!$B$6,0)))</f>
        <v>0</v>
      </c>
      <c r="BW48" s="222">
        <f>IF(BV48=Punktsystem!$B$6,IF(AND(Punktsystem!$D$9&lt;&gt;"",'alle Spiele'!$H48-'alle Spiele'!$J48='alle Spiele'!BV48-'alle Spiele'!BW48,'alle Spiele'!$H48&lt;&gt;'alle Spiele'!$J48),Punktsystem!$B$9,0)+IF(AND(Punktsystem!$D$11&lt;&gt;"",OR('alle Spiele'!$H48='alle Spiele'!BV48,'alle Spiele'!$J48='alle Spiele'!BW48)),Punktsystem!$B$11,0)+IF(AND(Punktsystem!$D$10&lt;&gt;"",'alle Spiele'!$H48='alle Spiele'!$J48,'alle Spiele'!BV48='alle Spiele'!BW48,ABS('alle Spiele'!$H48-'alle Spiele'!BV48)=1),Punktsystem!$B$10,0),0)</f>
        <v>0</v>
      </c>
      <c r="BX48" s="223">
        <f>IF(BV48=Punktsystem!$B$5,IF(AND(Punktsystem!$I$14&lt;&gt;"",'alle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Y48" s="226">
        <f>IF(OR('alle Spiele'!BY48="",'alle Spiele'!BZ48="",'alle Spiele'!$K48="x"),0,IF(AND('alle Spiele'!$H48='alle Spiele'!BY48,'alle Spiele'!$J48='alle Spiele'!BZ48),Punktsystem!$B$5,IF(OR(AND('alle Spiele'!$H48-'alle Spiele'!$J48&lt;0,'alle Spiele'!BY48-'alle Spiele'!BZ48&lt;0),AND('alle Spiele'!$H48-'alle Spiele'!$J48&gt;0,'alle Spiele'!BY48-'alle Spiele'!BZ48&gt;0),AND('alle Spiele'!$H48-'alle Spiele'!$J48=0,'alle Spiele'!BY48-'alle Spiele'!BZ48=0)),Punktsystem!$B$6,0)))</f>
        <v>0</v>
      </c>
      <c r="BZ48" s="222">
        <f>IF(BY48=Punktsystem!$B$6,IF(AND(Punktsystem!$D$9&lt;&gt;"",'alle Spiele'!$H48-'alle Spiele'!$J48='alle Spiele'!BY48-'alle Spiele'!BZ48,'alle Spiele'!$H48&lt;&gt;'alle Spiele'!$J48),Punktsystem!$B$9,0)+IF(AND(Punktsystem!$D$11&lt;&gt;"",OR('alle Spiele'!$H48='alle Spiele'!BY48,'alle Spiele'!$J48='alle Spiele'!BZ48)),Punktsystem!$B$11,0)+IF(AND(Punktsystem!$D$10&lt;&gt;"",'alle Spiele'!$H48='alle Spiele'!$J48,'alle Spiele'!BY48='alle Spiele'!BZ48,ABS('alle Spiele'!$H48-'alle Spiele'!BY48)=1),Punktsystem!$B$10,0),0)</f>
        <v>0</v>
      </c>
      <c r="CA48" s="223">
        <f>IF(BY48=Punktsystem!$B$5,IF(AND(Punktsystem!$I$14&lt;&gt;"",'alle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B48" s="226">
        <f>IF(OR('alle Spiele'!CB48="",'alle Spiele'!CC48="",'alle Spiele'!$K48="x"),0,IF(AND('alle Spiele'!$H48='alle Spiele'!CB48,'alle Spiele'!$J48='alle Spiele'!CC48),Punktsystem!$B$5,IF(OR(AND('alle Spiele'!$H48-'alle Spiele'!$J48&lt;0,'alle Spiele'!CB48-'alle Spiele'!CC48&lt;0),AND('alle Spiele'!$H48-'alle Spiele'!$J48&gt;0,'alle Spiele'!CB48-'alle Spiele'!CC48&gt;0),AND('alle Spiele'!$H48-'alle Spiele'!$J48=0,'alle Spiele'!CB48-'alle Spiele'!CC48=0)),Punktsystem!$B$6,0)))</f>
        <v>0</v>
      </c>
      <c r="CC48" s="222">
        <f>IF(CB48=Punktsystem!$B$6,IF(AND(Punktsystem!$D$9&lt;&gt;"",'alle Spiele'!$H48-'alle Spiele'!$J48='alle Spiele'!CB48-'alle Spiele'!CC48,'alle Spiele'!$H48&lt;&gt;'alle Spiele'!$J48),Punktsystem!$B$9,0)+IF(AND(Punktsystem!$D$11&lt;&gt;"",OR('alle Spiele'!$H48='alle Spiele'!CB48,'alle Spiele'!$J48='alle Spiele'!CC48)),Punktsystem!$B$11,0)+IF(AND(Punktsystem!$D$10&lt;&gt;"",'alle Spiele'!$H48='alle Spiele'!$J48,'alle Spiele'!CB48='alle Spiele'!CC48,ABS('alle Spiele'!$H48-'alle Spiele'!CB48)=1),Punktsystem!$B$10,0),0)</f>
        <v>0</v>
      </c>
      <c r="CD48" s="223">
        <f>IF(CB48=Punktsystem!$B$5,IF(AND(Punktsystem!$I$14&lt;&gt;"",'alle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E48" s="226">
        <f>IF(OR('alle Spiele'!CE48="",'alle Spiele'!CF48="",'alle Spiele'!$K48="x"),0,IF(AND('alle Spiele'!$H48='alle Spiele'!CE48,'alle Spiele'!$J48='alle Spiele'!CF48),Punktsystem!$B$5,IF(OR(AND('alle Spiele'!$H48-'alle Spiele'!$J48&lt;0,'alle Spiele'!CE48-'alle Spiele'!CF48&lt;0),AND('alle Spiele'!$H48-'alle Spiele'!$J48&gt;0,'alle Spiele'!CE48-'alle Spiele'!CF48&gt;0),AND('alle Spiele'!$H48-'alle Spiele'!$J48=0,'alle Spiele'!CE48-'alle Spiele'!CF48=0)),Punktsystem!$B$6,0)))</f>
        <v>0</v>
      </c>
      <c r="CF48" s="222">
        <f>IF(CE48=Punktsystem!$B$6,IF(AND(Punktsystem!$D$9&lt;&gt;"",'alle Spiele'!$H48-'alle Spiele'!$J48='alle Spiele'!CE48-'alle Spiele'!CF48,'alle Spiele'!$H48&lt;&gt;'alle Spiele'!$J48),Punktsystem!$B$9,0)+IF(AND(Punktsystem!$D$11&lt;&gt;"",OR('alle Spiele'!$H48='alle Spiele'!CE48,'alle Spiele'!$J48='alle Spiele'!CF48)),Punktsystem!$B$11,0)+IF(AND(Punktsystem!$D$10&lt;&gt;"",'alle Spiele'!$H48='alle Spiele'!$J48,'alle Spiele'!CE48='alle Spiele'!CF48,ABS('alle Spiele'!$H48-'alle Spiele'!CE48)=1),Punktsystem!$B$10,0),0)</f>
        <v>0</v>
      </c>
      <c r="CG48" s="223">
        <f>IF(CE48=Punktsystem!$B$5,IF(AND(Punktsystem!$I$14&lt;&gt;"",'alle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H48" s="226">
        <f>IF(OR('alle Spiele'!CH48="",'alle Spiele'!CI48="",'alle Spiele'!$K48="x"),0,IF(AND('alle Spiele'!$H48='alle Spiele'!CH48,'alle Spiele'!$J48='alle Spiele'!CI48),Punktsystem!$B$5,IF(OR(AND('alle Spiele'!$H48-'alle Spiele'!$J48&lt;0,'alle Spiele'!CH48-'alle Spiele'!CI48&lt;0),AND('alle Spiele'!$H48-'alle Spiele'!$J48&gt;0,'alle Spiele'!CH48-'alle Spiele'!CI48&gt;0),AND('alle Spiele'!$H48-'alle Spiele'!$J48=0,'alle Spiele'!CH48-'alle Spiele'!CI48=0)),Punktsystem!$B$6,0)))</f>
        <v>0</v>
      </c>
      <c r="CI48" s="222">
        <f>IF(CH48=Punktsystem!$B$6,IF(AND(Punktsystem!$D$9&lt;&gt;"",'alle Spiele'!$H48-'alle Spiele'!$J48='alle Spiele'!CH48-'alle Spiele'!CI48,'alle Spiele'!$H48&lt;&gt;'alle Spiele'!$J48),Punktsystem!$B$9,0)+IF(AND(Punktsystem!$D$11&lt;&gt;"",OR('alle Spiele'!$H48='alle Spiele'!CH48,'alle Spiele'!$J48='alle Spiele'!CI48)),Punktsystem!$B$11,0)+IF(AND(Punktsystem!$D$10&lt;&gt;"",'alle Spiele'!$H48='alle Spiele'!$J48,'alle Spiele'!CH48='alle Spiele'!CI48,ABS('alle Spiele'!$H48-'alle Spiele'!CH48)=1),Punktsystem!$B$10,0),0)</f>
        <v>0</v>
      </c>
      <c r="CJ48" s="223">
        <f>IF(CH48=Punktsystem!$B$5,IF(AND(Punktsystem!$I$14&lt;&gt;"",'alle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K48" s="226">
        <f>IF(OR('alle Spiele'!CK48="",'alle Spiele'!CL48="",'alle Spiele'!$K48="x"),0,IF(AND('alle Spiele'!$H48='alle Spiele'!CK48,'alle Spiele'!$J48='alle Spiele'!CL48),Punktsystem!$B$5,IF(OR(AND('alle Spiele'!$H48-'alle Spiele'!$J48&lt;0,'alle Spiele'!CK48-'alle Spiele'!CL48&lt;0),AND('alle Spiele'!$H48-'alle Spiele'!$J48&gt;0,'alle Spiele'!CK48-'alle Spiele'!CL48&gt;0),AND('alle Spiele'!$H48-'alle Spiele'!$J48=0,'alle Spiele'!CK48-'alle Spiele'!CL48=0)),Punktsystem!$B$6,0)))</f>
        <v>0</v>
      </c>
      <c r="CL48" s="222">
        <f>IF(CK48=Punktsystem!$B$6,IF(AND(Punktsystem!$D$9&lt;&gt;"",'alle Spiele'!$H48-'alle Spiele'!$J48='alle Spiele'!CK48-'alle Spiele'!CL48,'alle Spiele'!$H48&lt;&gt;'alle Spiele'!$J48),Punktsystem!$B$9,0)+IF(AND(Punktsystem!$D$11&lt;&gt;"",OR('alle Spiele'!$H48='alle Spiele'!CK48,'alle Spiele'!$J48='alle Spiele'!CL48)),Punktsystem!$B$11,0)+IF(AND(Punktsystem!$D$10&lt;&gt;"",'alle Spiele'!$H48='alle Spiele'!$J48,'alle Spiele'!CK48='alle Spiele'!CL48,ABS('alle Spiele'!$H48-'alle Spiele'!CK48)=1),Punktsystem!$B$10,0),0)</f>
        <v>0</v>
      </c>
      <c r="CM48" s="223">
        <f>IF(CK48=Punktsystem!$B$5,IF(AND(Punktsystem!$I$14&lt;&gt;"",'alle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N48" s="226">
        <f>IF(OR('alle Spiele'!CN48="",'alle Spiele'!CO48="",'alle Spiele'!$K48="x"),0,IF(AND('alle Spiele'!$H48='alle Spiele'!CN48,'alle Spiele'!$J48='alle Spiele'!CO48),Punktsystem!$B$5,IF(OR(AND('alle Spiele'!$H48-'alle Spiele'!$J48&lt;0,'alle Spiele'!CN48-'alle Spiele'!CO48&lt;0),AND('alle Spiele'!$H48-'alle Spiele'!$J48&gt;0,'alle Spiele'!CN48-'alle Spiele'!CO48&gt;0),AND('alle Spiele'!$H48-'alle Spiele'!$J48=0,'alle Spiele'!CN48-'alle Spiele'!CO48=0)),Punktsystem!$B$6,0)))</f>
        <v>0</v>
      </c>
      <c r="CO48" s="222">
        <f>IF(CN48=Punktsystem!$B$6,IF(AND(Punktsystem!$D$9&lt;&gt;"",'alle Spiele'!$H48-'alle Spiele'!$J48='alle Spiele'!CN48-'alle Spiele'!CO48,'alle Spiele'!$H48&lt;&gt;'alle Spiele'!$J48),Punktsystem!$B$9,0)+IF(AND(Punktsystem!$D$11&lt;&gt;"",OR('alle Spiele'!$H48='alle Spiele'!CN48,'alle Spiele'!$J48='alle Spiele'!CO48)),Punktsystem!$B$11,0)+IF(AND(Punktsystem!$D$10&lt;&gt;"",'alle Spiele'!$H48='alle Spiele'!$J48,'alle Spiele'!CN48='alle Spiele'!CO48,ABS('alle Spiele'!$H48-'alle Spiele'!CN48)=1),Punktsystem!$B$10,0),0)</f>
        <v>0</v>
      </c>
      <c r="CP48" s="223">
        <f>IF(CN48=Punktsystem!$B$5,IF(AND(Punktsystem!$I$14&lt;&gt;"",'alle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Q48" s="226">
        <f>IF(OR('alle Spiele'!CQ48="",'alle Spiele'!CR48="",'alle Spiele'!$K48="x"),0,IF(AND('alle Spiele'!$H48='alle Spiele'!CQ48,'alle Spiele'!$J48='alle Spiele'!CR48),Punktsystem!$B$5,IF(OR(AND('alle Spiele'!$H48-'alle Spiele'!$J48&lt;0,'alle Spiele'!CQ48-'alle Spiele'!CR48&lt;0),AND('alle Spiele'!$H48-'alle Spiele'!$J48&gt;0,'alle Spiele'!CQ48-'alle Spiele'!CR48&gt;0),AND('alle Spiele'!$H48-'alle Spiele'!$J48=0,'alle Spiele'!CQ48-'alle Spiele'!CR48=0)),Punktsystem!$B$6,0)))</f>
        <v>0</v>
      </c>
      <c r="CR48" s="222">
        <f>IF(CQ48=Punktsystem!$B$6,IF(AND(Punktsystem!$D$9&lt;&gt;"",'alle Spiele'!$H48-'alle Spiele'!$J48='alle Spiele'!CQ48-'alle Spiele'!CR48,'alle Spiele'!$H48&lt;&gt;'alle Spiele'!$J48),Punktsystem!$B$9,0)+IF(AND(Punktsystem!$D$11&lt;&gt;"",OR('alle Spiele'!$H48='alle Spiele'!CQ48,'alle Spiele'!$J48='alle Spiele'!CR48)),Punktsystem!$B$11,0)+IF(AND(Punktsystem!$D$10&lt;&gt;"",'alle Spiele'!$H48='alle Spiele'!$J48,'alle Spiele'!CQ48='alle Spiele'!CR48,ABS('alle Spiele'!$H48-'alle Spiele'!CQ48)=1),Punktsystem!$B$10,0),0)</f>
        <v>0</v>
      </c>
      <c r="CS48" s="223">
        <f>IF(CQ48=Punktsystem!$B$5,IF(AND(Punktsystem!$I$14&lt;&gt;"",'alle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T48" s="226">
        <f>IF(OR('alle Spiele'!CT48="",'alle Spiele'!CU48="",'alle Spiele'!$K48="x"),0,IF(AND('alle Spiele'!$H48='alle Spiele'!CT48,'alle Spiele'!$J48='alle Spiele'!CU48),Punktsystem!$B$5,IF(OR(AND('alle Spiele'!$H48-'alle Spiele'!$J48&lt;0,'alle Spiele'!CT48-'alle Spiele'!CU48&lt;0),AND('alle Spiele'!$H48-'alle Spiele'!$J48&gt;0,'alle Spiele'!CT48-'alle Spiele'!CU48&gt;0),AND('alle Spiele'!$H48-'alle Spiele'!$J48=0,'alle Spiele'!CT48-'alle Spiele'!CU48=0)),Punktsystem!$B$6,0)))</f>
        <v>0</v>
      </c>
      <c r="CU48" s="222">
        <f>IF(CT48=Punktsystem!$B$6,IF(AND(Punktsystem!$D$9&lt;&gt;"",'alle Spiele'!$H48-'alle Spiele'!$J48='alle Spiele'!CT48-'alle Spiele'!CU48,'alle Spiele'!$H48&lt;&gt;'alle Spiele'!$J48),Punktsystem!$B$9,0)+IF(AND(Punktsystem!$D$11&lt;&gt;"",OR('alle Spiele'!$H48='alle Spiele'!CT48,'alle Spiele'!$J48='alle Spiele'!CU48)),Punktsystem!$B$11,0)+IF(AND(Punktsystem!$D$10&lt;&gt;"",'alle Spiele'!$H48='alle Spiele'!$J48,'alle Spiele'!CT48='alle Spiele'!CU48,ABS('alle Spiele'!$H48-'alle Spiele'!CT48)=1),Punktsystem!$B$10,0),0)</f>
        <v>0</v>
      </c>
      <c r="CV48" s="223">
        <f>IF(CT48=Punktsystem!$B$5,IF(AND(Punktsystem!$I$14&lt;&gt;"",'alle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W48" s="226">
        <f>IF(OR('alle Spiele'!CW48="",'alle Spiele'!CX48="",'alle Spiele'!$K48="x"),0,IF(AND('alle Spiele'!$H48='alle Spiele'!CW48,'alle Spiele'!$J48='alle Spiele'!CX48),Punktsystem!$B$5,IF(OR(AND('alle Spiele'!$H48-'alle Spiele'!$J48&lt;0,'alle Spiele'!CW48-'alle Spiele'!CX48&lt;0),AND('alle Spiele'!$H48-'alle Spiele'!$J48&gt;0,'alle Spiele'!CW48-'alle Spiele'!CX48&gt;0),AND('alle Spiele'!$H48-'alle Spiele'!$J48=0,'alle Spiele'!CW48-'alle Spiele'!CX48=0)),Punktsystem!$B$6,0)))</f>
        <v>0</v>
      </c>
      <c r="CX48" s="222">
        <f>IF(CW48=Punktsystem!$B$6,IF(AND(Punktsystem!$D$9&lt;&gt;"",'alle Spiele'!$H48-'alle Spiele'!$J48='alle Spiele'!CW48-'alle Spiele'!CX48,'alle Spiele'!$H48&lt;&gt;'alle Spiele'!$J48),Punktsystem!$B$9,0)+IF(AND(Punktsystem!$D$11&lt;&gt;"",OR('alle Spiele'!$H48='alle Spiele'!CW48,'alle Spiele'!$J48='alle Spiele'!CX48)),Punktsystem!$B$11,0)+IF(AND(Punktsystem!$D$10&lt;&gt;"",'alle Spiele'!$H48='alle Spiele'!$J48,'alle Spiele'!CW48='alle Spiele'!CX48,ABS('alle Spiele'!$H48-'alle Spiele'!CW48)=1),Punktsystem!$B$10,0),0)</f>
        <v>0</v>
      </c>
      <c r="CY48" s="223">
        <f>IF(CW48=Punktsystem!$B$5,IF(AND(Punktsystem!$I$14&lt;&gt;"",'alle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Z48" s="226">
        <f>IF(OR('alle Spiele'!CZ48="",'alle Spiele'!DA48="",'alle Spiele'!$K48="x"),0,IF(AND('alle Spiele'!$H48='alle Spiele'!CZ48,'alle Spiele'!$J48='alle Spiele'!DA48),Punktsystem!$B$5,IF(OR(AND('alle Spiele'!$H48-'alle Spiele'!$J48&lt;0,'alle Spiele'!CZ48-'alle Spiele'!DA48&lt;0),AND('alle Spiele'!$H48-'alle Spiele'!$J48&gt;0,'alle Spiele'!CZ48-'alle Spiele'!DA48&gt;0),AND('alle Spiele'!$H48-'alle Spiele'!$J48=0,'alle Spiele'!CZ48-'alle Spiele'!DA48=0)),Punktsystem!$B$6,0)))</f>
        <v>0</v>
      </c>
      <c r="DA48" s="222">
        <f>IF(CZ48=Punktsystem!$B$6,IF(AND(Punktsystem!$D$9&lt;&gt;"",'alle Spiele'!$H48-'alle Spiele'!$J48='alle Spiele'!CZ48-'alle Spiele'!DA48,'alle Spiele'!$H48&lt;&gt;'alle Spiele'!$J48),Punktsystem!$B$9,0)+IF(AND(Punktsystem!$D$11&lt;&gt;"",OR('alle Spiele'!$H48='alle Spiele'!CZ48,'alle Spiele'!$J48='alle Spiele'!DA48)),Punktsystem!$B$11,0)+IF(AND(Punktsystem!$D$10&lt;&gt;"",'alle Spiele'!$H48='alle Spiele'!$J48,'alle Spiele'!CZ48='alle Spiele'!DA48,ABS('alle Spiele'!$H48-'alle Spiele'!CZ48)=1),Punktsystem!$B$10,0),0)</f>
        <v>0</v>
      </c>
      <c r="DB48" s="223">
        <f>IF(CZ48=Punktsystem!$B$5,IF(AND(Punktsystem!$I$14&lt;&gt;"",'alle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C48" s="226">
        <f>IF(OR('alle Spiele'!DC48="",'alle Spiele'!DD48="",'alle Spiele'!$K48="x"),0,IF(AND('alle Spiele'!$H48='alle Spiele'!DC48,'alle Spiele'!$J48='alle Spiele'!DD48),Punktsystem!$B$5,IF(OR(AND('alle Spiele'!$H48-'alle Spiele'!$J48&lt;0,'alle Spiele'!DC48-'alle Spiele'!DD48&lt;0),AND('alle Spiele'!$H48-'alle Spiele'!$J48&gt;0,'alle Spiele'!DC48-'alle Spiele'!DD48&gt;0),AND('alle Spiele'!$H48-'alle Spiele'!$J48=0,'alle Spiele'!DC48-'alle Spiele'!DD48=0)),Punktsystem!$B$6,0)))</f>
        <v>0</v>
      </c>
      <c r="DD48" s="222">
        <f>IF(DC48=Punktsystem!$B$6,IF(AND(Punktsystem!$D$9&lt;&gt;"",'alle Spiele'!$H48-'alle Spiele'!$J48='alle Spiele'!DC48-'alle Spiele'!DD48,'alle Spiele'!$H48&lt;&gt;'alle Spiele'!$J48),Punktsystem!$B$9,0)+IF(AND(Punktsystem!$D$11&lt;&gt;"",OR('alle Spiele'!$H48='alle Spiele'!DC48,'alle Spiele'!$J48='alle Spiele'!DD48)),Punktsystem!$B$11,0)+IF(AND(Punktsystem!$D$10&lt;&gt;"",'alle Spiele'!$H48='alle Spiele'!$J48,'alle Spiele'!DC48='alle Spiele'!DD48,ABS('alle Spiele'!$H48-'alle Spiele'!DC48)=1),Punktsystem!$B$10,0),0)</f>
        <v>0</v>
      </c>
      <c r="DE48" s="223">
        <f>IF(DC48=Punktsystem!$B$5,IF(AND(Punktsystem!$I$14&lt;&gt;"",'alle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F48" s="226">
        <f>IF(OR('alle Spiele'!DF48="",'alle Spiele'!DG48="",'alle Spiele'!$K48="x"),0,IF(AND('alle Spiele'!$H48='alle Spiele'!DF48,'alle Spiele'!$J48='alle Spiele'!DG48),Punktsystem!$B$5,IF(OR(AND('alle Spiele'!$H48-'alle Spiele'!$J48&lt;0,'alle Spiele'!DF48-'alle Spiele'!DG48&lt;0),AND('alle Spiele'!$H48-'alle Spiele'!$J48&gt;0,'alle Spiele'!DF48-'alle Spiele'!DG48&gt;0),AND('alle Spiele'!$H48-'alle Spiele'!$J48=0,'alle Spiele'!DF48-'alle Spiele'!DG48=0)),Punktsystem!$B$6,0)))</f>
        <v>0</v>
      </c>
      <c r="DG48" s="222">
        <f>IF(DF48=Punktsystem!$B$6,IF(AND(Punktsystem!$D$9&lt;&gt;"",'alle Spiele'!$H48-'alle Spiele'!$J48='alle Spiele'!DF48-'alle Spiele'!DG48,'alle Spiele'!$H48&lt;&gt;'alle Spiele'!$J48),Punktsystem!$B$9,0)+IF(AND(Punktsystem!$D$11&lt;&gt;"",OR('alle Spiele'!$H48='alle Spiele'!DF48,'alle Spiele'!$J48='alle Spiele'!DG48)),Punktsystem!$B$11,0)+IF(AND(Punktsystem!$D$10&lt;&gt;"",'alle Spiele'!$H48='alle Spiele'!$J48,'alle Spiele'!DF48='alle Spiele'!DG48,ABS('alle Spiele'!$H48-'alle Spiele'!DF48)=1),Punktsystem!$B$10,0),0)</f>
        <v>0</v>
      </c>
      <c r="DH48" s="223">
        <f>IF(DF48=Punktsystem!$B$5,IF(AND(Punktsystem!$I$14&lt;&gt;"",'alle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I48" s="226">
        <f>IF(OR('alle Spiele'!DI48="",'alle Spiele'!DJ48="",'alle Spiele'!$K48="x"),0,IF(AND('alle Spiele'!$H48='alle Spiele'!DI48,'alle Spiele'!$J48='alle Spiele'!DJ48),Punktsystem!$B$5,IF(OR(AND('alle Spiele'!$H48-'alle Spiele'!$J48&lt;0,'alle Spiele'!DI48-'alle Spiele'!DJ48&lt;0),AND('alle Spiele'!$H48-'alle Spiele'!$J48&gt;0,'alle Spiele'!DI48-'alle Spiele'!DJ48&gt;0),AND('alle Spiele'!$H48-'alle Spiele'!$J48=0,'alle Spiele'!DI48-'alle Spiele'!DJ48=0)),Punktsystem!$B$6,0)))</f>
        <v>0</v>
      </c>
      <c r="DJ48" s="222">
        <f>IF(DI48=Punktsystem!$B$6,IF(AND(Punktsystem!$D$9&lt;&gt;"",'alle Spiele'!$H48-'alle Spiele'!$J48='alle Spiele'!DI48-'alle Spiele'!DJ48,'alle Spiele'!$H48&lt;&gt;'alle Spiele'!$J48),Punktsystem!$B$9,0)+IF(AND(Punktsystem!$D$11&lt;&gt;"",OR('alle Spiele'!$H48='alle Spiele'!DI48,'alle Spiele'!$J48='alle Spiele'!DJ48)),Punktsystem!$B$11,0)+IF(AND(Punktsystem!$D$10&lt;&gt;"",'alle Spiele'!$H48='alle Spiele'!$J48,'alle Spiele'!DI48='alle Spiele'!DJ48,ABS('alle Spiele'!$H48-'alle Spiele'!DI48)=1),Punktsystem!$B$10,0),0)</f>
        <v>0</v>
      </c>
      <c r="DK48" s="223">
        <f>IF(DI48=Punktsystem!$B$5,IF(AND(Punktsystem!$I$14&lt;&gt;"",'alle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L48" s="226">
        <f>IF(OR('alle Spiele'!DL48="",'alle Spiele'!DM48="",'alle Spiele'!$K48="x"),0,IF(AND('alle Spiele'!$H48='alle Spiele'!DL48,'alle Spiele'!$J48='alle Spiele'!DM48),Punktsystem!$B$5,IF(OR(AND('alle Spiele'!$H48-'alle Spiele'!$J48&lt;0,'alle Spiele'!DL48-'alle Spiele'!DM48&lt;0),AND('alle Spiele'!$H48-'alle Spiele'!$J48&gt;0,'alle Spiele'!DL48-'alle Spiele'!DM48&gt;0),AND('alle Spiele'!$H48-'alle Spiele'!$J48=0,'alle Spiele'!DL48-'alle Spiele'!DM48=0)),Punktsystem!$B$6,0)))</f>
        <v>0</v>
      </c>
      <c r="DM48" s="222">
        <f>IF(DL48=Punktsystem!$B$6,IF(AND(Punktsystem!$D$9&lt;&gt;"",'alle Spiele'!$H48-'alle Spiele'!$J48='alle Spiele'!DL48-'alle Spiele'!DM48,'alle Spiele'!$H48&lt;&gt;'alle Spiele'!$J48),Punktsystem!$B$9,0)+IF(AND(Punktsystem!$D$11&lt;&gt;"",OR('alle Spiele'!$H48='alle Spiele'!DL48,'alle Spiele'!$J48='alle Spiele'!DM48)),Punktsystem!$B$11,0)+IF(AND(Punktsystem!$D$10&lt;&gt;"",'alle Spiele'!$H48='alle Spiele'!$J48,'alle Spiele'!DL48='alle Spiele'!DM48,ABS('alle Spiele'!$H48-'alle Spiele'!DL48)=1),Punktsystem!$B$10,0),0)</f>
        <v>0</v>
      </c>
      <c r="DN48" s="223">
        <f>IF(DL48=Punktsystem!$B$5,IF(AND(Punktsystem!$I$14&lt;&gt;"",'alle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O48" s="226">
        <f>IF(OR('alle Spiele'!DO48="",'alle Spiele'!DP48="",'alle Spiele'!$K48="x"),0,IF(AND('alle Spiele'!$H48='alle Spiele'!DO48,'alle Spiele'!$J48='alle Spiele'!DP48),Punktsystem!$B$5,IF(OR(AND('alle Spiele'!$H48-'alle Spiele'!$J48&lt;0,'alle Spiele'!DO48-'alle Spiele'!DP48&lt;0),AND('alle Spiele'!$H48-'alle Spiele'!$J48&gt;0,'alle Spiele'!DO48-'alle Spiele'!DP48&gt;0),AND('alle Spiele'!$H48-'alle Spiele'!$J48=0,'alle Spiele'!DO48-'alle Spiele'!DP48=0)),Punktsystem!$B$6,0)))</f>
        <v>0</v>
      </c>
      <c r="DP48" s="222">
        <f>IF(DO48=Punktsystem!$B$6,IF(AND(Punktsystem!$D$9&lt;&gt;"",'alle Spiele'!$H48-'alle Spiele'!$J48='alle Spiele'!DO48-'alle Spiele'!DP48,'alle Spiele'!$H48&lt;&gt;'alle Spiele'!$J48),Punktsystem!$B$9,0)+IF(AND(Punktsystem!$D$11&lt;&gt;"",OR('alle Spiele'!$H48='alle Spiele'!DO48,'alle Spiele'!$J48='alle Spiele'!DP48)),Punktsystem!$B$11,0)+IF(AND(Punktsystem!$D$10&lt;&gt;"",'alle Spiele'!$H48='alle Spiele'!$J48,'alle Spiele'!DO48='alle Spiele'!DP48,ABS('alle Spiele'!$H48-'alle Spiele'!DO48)=1),Punktsystem!$B$10,0),0)</f>
        <v>0</v>
      </c>
      <c r="DQ48" s="223">
        <f>IF(DO48=Punktsystem!$B$5,IF(AND(Punktsystem!$I$14&lt;&gt;"",'alle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R48" s="226">
        <f>IF(OR('alle Spiele'!DR48="",'alle Spiele'!DS48="",'alle Spiele'!$K48="x"),0,IF(AND('alle Spiele'!$H48='alle Spiele'!DR48,'alle Spiele'!$J48='alle Spiele'!DS48),Punktsystem!$B$5,IF(OR(AND('alle Spiele'!$H48-'alle Spiele'!$J48&lt;0,'alle Spiele'!DR48-'alle Spiele'!DS48&lt;0),AND('alle Spiele'!$H48-'alle Spiele'!$J48&gt;0,'alle Spiele'!DR48-'alle Spiele'!DS48&gt;0),AND('alle Spiele'!$H48-'alle Spiele'!$J48=0,'alle Spiele'!DR48-'alle Spiele'!DS48=0)),Punktsystem!$B$6,0)))</f>
        <v>0</v>
      </c>
      <c r="DS48" s="222">
        <f>IF(DR48=Punktsystem!$B$6,IF(AND(Punktsystem!$D$9&lt;&gt;"",'alle Spiele'!$H48-'alle Spiele'!$J48='alle Spiele'!DR48-'alle Spiele'!DS48,'alle Spiele'!$H48&lt;&gt;'alle Spiele'!$J48),Punktsystem!$B$9,0)+IF(AND(Punktsystem!$D$11&lt;&gt;"",OR('alle Spiele'!$H48='alle Spiele'!DR48,'alle Spiele'!$J48='alle Spiele'!DS48)),Punktsystem!$B$11,0)+IF(AND(Punktsystem!$D$10&lt;&gt;"",'alle Spiele'!$H48='alle Spiele'!$J48,'alle Spiele'!DR48='alle Spiele'!DS48,ABS('alle Spiele'!$H48-'alle Spiele'!DR48)=1),Punktsystem!$B$10,0),0)</f>
        <v>0</v>
      </c>
      <c r="DT48" s="223">
        <f>IF(DR48=Punktsystem!$B$5,IF(AND(Punktsystem!$I$14&lt;&gt;"",'alle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U48" s="226">
        <f>IF(OR('alle Spiele'!DU48="",'alle Spiele'!DV48="",'alle Spiele'!$K48="x"),0,IF(AND('alle Spiele'!$H48='alle Spiele'!DU48,'alle Spiele'!$J48='alle Spiele'!DV48),Punktsystem!$B$5,IF(OR(AND('alle Spiele'!$H48-'alle Spiele'!$J48&lt;0,'alle Spiele'!DU48-'alle Spiele'!DV48&lt;0),AND('alle Spiele'!$H48-'alle Spiele'!$J48&gt;0,'alle Spiele'!DU48-'alle Spiele'!DV48&gt;0),AND('alle Spiele'!$H48-'alle Spiele'!$J48=0,'alle Spiele'!DU48-'alle Spiele'!DV48=0)),Punktsystem!$B$6,0)))</f>
        <v>0</v>
      </c>
      <c r="DV48" s="222">
        <f>IF(DU48=Punktsystem!$B$6,IF(AND(Punktsystem!$D$9&lt;&gt;"",'alle Spiele'!$H48-'alle Spiele'!$J48='alle Spiele'!DU48-'alle Spiele'!DV48,'alle Spiele'!$H48&lt;&gt;'alle Spiele'!$J48),Punktsystem!$B$9,0)+IF(AND(Punktsystem!$D$11&lt;&gt;"",OR('alle Spiele'!$H48='alle Spiele'!DU48,'alle Spiele'!$J48='alle Spiele'!DV48)),Punktsystem!$B$11,0)+IF(AND(Punktsystem!$D$10&lt;&gt;"",'alle Spiele'!$H48='alle Spiele'!$J48,'alle Spiele'!DU48='alle Spiele'!DV48,ABS('alle Spiele'!$H48-'alle Spiele'!DU48)=1),Punktsystem!$B$10,0),0)</f>
        <v>0</v>
      </c>
      <c r="DW48" s="223">
        <f>IF(DU48=Punktsystem!$B$5,IF(AND(Punktsystem!$I$14&lt;&gt;"",'alle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X48" s="226">
        <f>IF(OR('alle Spiele'!DX48="",'alle Spiele'!DY48="",'alle Spiele'!$K48="x"),0,IF(AND('alle Spiele'!$H48='alle Spiele'!DX48,'alle Spiele'!$J48='alle Spiele'!DY48),Punktsystem!$B$5,IF(OR(AND('alle Spiele'!$H48-'alle Spiele'!$J48&lt;0,'alle Spiele'!DX48-'alle Spiele'!DY48&lt;0),AND('alle Spiele'!$H48-'alle Spiele'!$J48&gt;0,'alle Spiele'!DX48-'alle Spiele'!DY48&gt;0),AND('alle Spiele'!$H48-'alle Spiele'!$J48=0,'alle Spiele'!DX48-'alle Spiele'!DY48=0)),Punktsystem!$B$6,0)))</f>
        <v>0</v>
      </c>
      <c r="DY48" s="222">
        <f>IF(DX48=Punktsystem!$B$6,IF(AND(Punktsystem!$D$9&lt;&gt;"",'alle Spiele'!$H48-'alle Spiele'!$J48='alle Spiele'!DX48-'alle Spiele'!DY48,'alle Spiele'!$H48&lt;&gt;'alle Spiele'!$J48),Punktsystem!$B$9,0)+IF(AND(Punktsystem!$D$11&lt;&gt;"",OR('alle Spiele'!$H48='alle Spiele'!DX48,'alle Spiele'!$J48='alle Spiele'!DY48)),Punktsystem!$B$11,0)+IF(AND(Punktsystem!$D$10&lt;&gt;"",'alle Spiele'!$H48='alle Spiele'!$J48,'alle Spiele'!DX48='alle Spiele'!DY48,ABS('alle Spiele'!$H48-'alle Spiele'!DX48)=1),Punktsystem!$B$10,0),0)</f>
        <v>0</v>
      </c>
      <c r="DZ48" s="223">
        <f>IF(DX48=Punktsystem!$B$5,IF(AND(Punktsystem!$I$14&lt;&gt;"",'alle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A48" s="226">
        <f>IF(OR('alle Spiele'!EA48="",'alle Spiele'!EB48="",'alle Spiele'!$K48="x"),0,IF(AND('alle Spiele'!$H48='alle Spiele'!EA48,'alle Spiele'!$J48='alle Spiele'!EB48),Punktsystem!$B$5,IF(OR(AND('alle Spiele'!$H48-'alle Spiele'!$J48&lt;0,'alle Spiele'!EA48-'alle Spiele'!EB48&lt;0),AND('alle Spiele'!$H48-'alle Spiele'!$J48&gt;0,'alle Spiele'!EA48-'alle Spiele'!EB48&gt;0),AND('alle Spiele'!$H48-'alle Spiele'!$J48=0,'alle Spiele'!EA48-'alle Spiele'!EB48=0)),Punktsystem!$B$6,0)))</f>
        <v>0</v>
      </c>
      <c r="EB48" s="222">
        <f>IF(EA48=Punktsystem!$B$6,IF(AND(Punktsystem!$D$9&lt;&gt;"",'alle Spiele'!$H48-'alle Spiele'!$J48='alle Spiele'!EA48-'alle Spiele'!EB48,'alle Spiele'!$H48&lt;&gt;'alle Spiele'!$J48),Punktsystem!$B$9,0)+IF(AND(Punktsystem!$D$11&lt;&gt;"",OR('alle Spiele'!$H48='alle Spiele'!EA48,'alle Spiele'!$J48='alle Spiele'!EB48)),Punktsystem!$B$11,0)+IF(AND(Punktsystem!$D$10&lt;&gt;"",'alle Spiele'!$H48='alle Spiele'!$J48,'alle Spiele'!EA48='alle Spiele'!EB48,ABS('alle Spiele'!$H48-'alle Spiele'!EA48)=1),Punktsystem!$B$10,0),0)</f>
        <v>0</v>
      </c>
      <c r="EC48" s="223">
        <f>IF(EA48=Punktsystem!$B$5,IF(AND(Punktsystem!$I$14&lt;&gt;"",'alle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D48" s="226">
        <f>IF(OR('alle Spiele'!ED48="",'alle Spiele'!EE48="",'alle Spiele'!$K48="x"),0,IF(AND('alle Spiele'!$H48='alle Spiele'!ED48,'alle Spiele'!$J48='alle Spiele'!EE48),Punktsystem!$B$5,IF(OR(AND('alle Spiele'!$H48-'alle Spiele'!$J48&lt;0,'alle Spiele'!ED48-'alle Spiele'!EE48&lt;0),AND('alle Spiele'!$H48-'alle Spiele'!$J48&gt;0,'alle Spiele'!ED48-'alle Spiele'!EE48&gt;0),AND('alle Spiele'!$H48-'alle Spiele'!$J48=0,'alle Spiele'!ED48-'alle Spiele'!EE48=0)),Punktsystem!$B$6,0)))</f>
        <v>0</v>
      </c>
      <c r="EE48" s="222">
        <f>IF(ED48=Punktsystem!$B$6,IF(AND(Punktsystem!$D$9&lt;&gt;"",'alle Spiele'!$H48-'alle Spiele'!$J48='alle Spiele'!ED48-'alle Spiele'!EE48,'alle Spiele'!$H48&lt;&gt;'alle Spiele'!$J48),Punktsystem!$B$9,0)+IF(AND(Punktsystem!$D$11&lt;&gt;"",OR('alle Spiele'!$H48='alle Spiele'!ED48,'alle Spiele'!$J48='alle Spiele'!EE48)),Punktsystem!$B$11,0)+IF(AND(Punktsystem!$D$10&lt;&gt;"",'alle Spiele'!$H48='alle Spiele'!$J48,'alle Spiele'!ED48='alle Spiele'!EE48,ABS('alle Spiele'!$H48-'alle Spiele'!ED48)=1),Punktsystem!$B$10,0),0)</f>
        <v>0</v>
      </c>
      <c r="EF48" s="223">
        <f>IF(ED48=Punktsystem!$B$5,IF(AND(Punktsystem!$I$14&lt;&gt;"",'alle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G48" s="226">
        <f>IF(OR('alle Spiele'!EG48="",'alle Spiele'!EH48="",'alle Spiele'!$K48="x"),0,IF(AND('alle Spiele'!$H48='alle Spiele'!EG48,'alle Spiele'!$J48='alle Spiele'!EH48),Punktsystem!$B$5,IF(OR(AND('alle Spiele'!$H48-'alle Spiele'!$J48&lt;0,'alle Spiele'!EG48-'alle Spiele'!EH48&lt;0),AND('alle Spiele'!$H48-'alle Spiele'!$J48&gt;0,'alle Spiele'!EG48-'alle Spiele'!EH48&gt;0),AND('alle Spiele'!$H48-'alle Spiele'!$J48=0,'alle Spiele'!EG48-'alle Spiele'!EH48=0)),Punktsystem!$B$6,0)))</f>
        <v>0</v>
      </c>
      <c r="EH48" s="222">
        <f>IF(EG48=Punktsystem!$B$6,IF(AND(Punktsystem!$D$9&lt;&gt;"",'alle Spiele'!$H48-'alle Spiele'!$J48='alle Spiele'!EG48-'alle Spiele'!EH48,'alle Spiele'!$H48&lt;&gt;'alle Spiele'!$J48),Punktsystem!$B$9,0)+IF(AND(Punktsystem!$D$11&lt;&gt;"",OR('alle Spiele'!$H48='alle Spiele'!EG48,'alle Spiele'!$J48='alle Spiele'!EH48)),Punktsystem!$B$11,0)+IF(AND(Punktsystem!$D$10&lt;&gt;"",'alle Spiele'!$H48='alle Spiele'!$J48,'alle Spiele'!EG48='alle Spiele'!EH48,ABS('alle Spiele'!$H48-'alle Spiele'!EG48)=1),Punktsystem!$B$10,0),0)</f>
        <v>0</v>
      </c>
      <c r="EI48" s="223">
        <f>IF(EG48=Punktsystem!$B$5,IF(AND(Punktsystem!$I$14&lt;&gt;"",'alle Spiele'!$H48+'alle Spiele'!$J48&gt;Punktsystem!$D$14),('alle Spiele'!$H48+'alle Spiele'!$J48-Punktsystem!$D$14)*Punktsystem!$F$14,0)+IF(AND(Punktsystem!$I$15&lt;&gt;"",ABS('alle Spiele'!$H48-'alle Spiele'!$J48)&gt;Punktsystem!$D$15),(ABS('alle Spiele'!$H48-'alle Spiele'!$J48)-Punktsystem!$D$15)*Punktsystem!$F$15,0),0)</f>
        <v>0</v>
      </c>
    </row>
    <row r="49" spans="1:139">
      <c r="A49"/>
      <c r="B49"/>
      <c r="C49"/>
      <c r="D49"/>
      <c r="E49"/>
      <c r="F49"/>
      <c r="G49"/>
      <c r="H49"/>
      <c r="J49"/>
      <c r="K49"/>
      <c r="L49"/>
      <c r="M49"/>
      <c r="N49"/>
      <c r="O49"/>
      <c r="P49"/>
      <c r="Q49"/>
      <c r="T49" s="226">
        <f>IF(OR('alle Spiele'!T49="",'alle Spiele'!U49="",'alle Spiele'!$K49="x"),0,IF(AND('alle Spiele'!$H49='alle Spiele'!T49,'alle Spiele'!$J49='alle Spiele'!U49),Punktsystem!$B$5,IF(OR(AND('alle Spiele'!$H49-'alle Spiele'!$J49&lt;0,'alle Spiele'!T49-'alle Spiele'!U49&lt;0),AND('alle Spiele'!$H49-'alle Spiele'!$J49&gt;0,'alle Spiele'!T49-'alle Spiele'!U49&gt;0),AND('alle Spiele'!$H49-'alle Spiele'!$J49=0,'alle Spiele'!T49-'alle Spiele'!U49=0)),Punktsystem!$B$6,0)))</f>
        <v>0</v>
      </c>
      <c r="U49" s="222">
        <f>IF(T49=Punktsystem!$B$6,IF(AND(Punktsystem!$D$9&lt;&gt;"",'alle Spiele'!$H49-'alle Spiele'!$J49='alle Spiele'!T49-'alle Spiele'!U49,'alle Spiele'!$H49&lt;&gt;'alle Spiele'!$J49),Punktsystem!$B$9,0)+IF(AND(Punktsystem!$D$11&lt;&gt;"",OR('alle Spiele'!$H49='alle Spiele'!T49,'alle Spiele'!$J49='alle Spiele'!U49)),Punktsystem!$B$11,0)+IF(AND(Punktsystem!$D$10&lt;&gt;"",'alle Spiele'!$H49='alle Spiele'!$J49,'alle Spiele'!T49='alle Spiele'!U49,ABS('alle Spiele'!$H49-'alle Spiele'!T49)=1),Punktsystem!$B$10,0),0)</f>
        <v>0</v>
      </c>
      <c r="V49" s="223">
        <f>IF(T49=Punktsystem!$B$5,IF(AND(Punktsystem!$I$14&lt;&gt;"",'alle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W49" s="226">
        <f>IF(OR('alle Spiele'!W49="",'alle Spiele'!X49="",'alle Spiele'!$K49="x"),0,IF(AND('alle Spiele'!$H49='alle Spiele'!W49,'alle Spiele'!$J49='alle Spiele'!X49),Punktsystem!$B$5,IF(OR(AND('alle Spiele'!$H49-'alle Spiele'!$J49&lt;0,'alle Spiele'!W49-'alle Spiele'!X49&lt;0),AND('alle Spiele'!$H49-'alle Spiele'!$J49&gt;0,'alle Spiele'!W49-'alle Spiele'!X49&gt;0),AND('alle Spiele'!$H49-'alle Spiele'!$J49=0,'alle Spiele'!W49-'alle Spiele'!X49=0)),Punktsystem!$B$6,0)))</f>
        <v>0</v>
      </c>
      <c r="X49" s="222">
        <f>IF(W49=Punktsystem!$B$6,IF(AND(Punktsystem!$D$9&lt;&gt;"",'alle Spiele'!$H49-'alle Spiele'!$J49='alle Spiele'!W49-'alle Spiele'!X49,'alle Spiele'!$H49&lt;&gt;'alle Spiele'!$J49),Punktsystem!$B$9,0)+IF(AND(Punktsystem!$D$11&lt;&gt;"",OR('alle Spiele'!$H49='alle Spiele'!W49,'alle Spiele'!$J49='alle Spiele'!X49)),Punktsystem!$B$11,0)+IF(AND(Punktsystem!$D$10&lt;&gt;"",'alle Spiele'!$H49='alle Spiele'!$J49,'alle Spiele'!W49='alle Spiele'!X49,ABS('alle Spiele'!$H49-'alle Spiele'!W49)=1),Punktsystem!$B$10,0),0)</f>
        <v>0</v>
      </c>
      <c r="Y49" s="223">
        <f>IF(W49=Punktsystem!$B$5,IF(AND(Punktsystem!$I$14&lt;&gt;"",'alle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Z49" s="226">
        <f>IF(OR('alle Spiele'!Z49="",'alle Spiele'!AA49="",'alle Spiele'!$K49="x"),0,IF(AND('alle Spiele'!$H49='alle Spiele'!Z49,'alle Spiele'!$J49='alle Spiele'!AA49),Punktsystem!$B$5,IF(OR(AND('alle Spiele'!$H49-'alle Spiele'!$J49&lt;0,'alle Spiele'!Z49-'alle Spiele'!AA49&lt;0),AND('alle Spiele'!$H49-'alle Spiele'!$J49&gt;0,'alle Spiele'!Z49-'alle Spiele'!AA49&gt;0),AND('alle Spiele'!$H49-'alle Spiele'!$J49=0,'alle Spiele'!Z49-'alle Spiele'!AA49=0)),Punktsystem!$B$6,0)))</f>
        <v>0</v>
      </c>
      <c r="AA49" s="222">
        <f>IF(Z49=Punktsystem!$B$6,IF(AND(Punktsystem!$D$9&lt;&gt;"",'alle Spiele'!$H49-'alle Spiele'!$J49='alle Spiele'!Z49-'alle Spiele'!AA49,'alle Spiele'!$H49&lt;&gt;'alle Spiele'!$J49),Punktsystem!$B$9,0)+IF(AND(Punktsystem!$D$11&lt;&gt;"",OR('alle Spiele'!$H49='alle Spiele'!Z49,'alle Spiele'!$J49='alle Spiele'!AA49)),Punktsystem!$B$11,0)+IF(AND(Punktsystem!$D$10&lt;&gt;"",'alle Spiele'!$H49='alle Spiele'!$J49,'alle Spiele'!Z49='alle Spiele'!AA49,ABS('alle Spiele'!$H49-'alle Spiele'!Z49)=1),Punktsystem!$B$10,0),0)</f>
        <v>0</v>
      </c>
      <c r="AB49" s="223">
        <f>IF(Z49=Punktsystem!$B$5,IF(AND(Punktsystem!$I$14&lt;&gt;"",'alle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C49" s="226">
        <f>IF(OR('alle Spiele'!AC49="",'alle Spiele'!AD49="",'alle Spiele'!$K49="x"),0,IF(AND('alle Spiele'!$H49='alle Spiele'!AC49,'alle Spiele'!$J49='alle Spiele'!AD49),Punktsystem!$B$5,IF(OR(AND('alle Spiele'!$H49-'alle Spiele'!$J49&lt;0,'alle Spiele'!AC49-'alle Spiele'!AD49&lt;0),AND('alle Spiele'!$H49-'alle Spiele'!$J49&gt;0,'alle Spiele'!AC49-'alle Spiele'!AD49&gt;0),AND('alle Spiele'!$H49-'alle Spiele'!$J49=0,'alle Spiele'!AC49-'alle Spiele'!AD49=0)),Punktsystem!$B$6,0)))</f>
        <v>0</v>
      </c>
      <c r="AD49" s="222">
        <f>IF(AC49=Punktsystem!$B$6,IF(AND(Punktsystem!$D$9&lt;&gt;"",'alle Spiele'!$H49-'alle Spiele'!$J49='alle Spiele'!AC49-'alle Spiele'!AD49,'alle Spiele'!$H49&lt;&gt;'alle Spiele'!$J49),Punktsystem!$B$9,0)+IF(AND(Punktsystem!$D$11&lt;&gt;"",OR('alle Spiele'!$H49='alle Spiele'!AC49,'alle Spiele'!$J49='alle Spiele'!AD49)),Punktsystem!$B$11,0)+IF(AND(Punktsystem!$D$10&lt;&gt;"",'alle Spiele'!$H49='alle Spiele'!$J49,'alle Spiele'!AC49='alle Spiele'!AD49,ABS('alle Spiele'!$H49-'alle Spiele'!AC49)=1),Punktsystem!$B$10,0),0)</f>
        <v>0</v>
      </c>
      <c r="AE49" s="223">
        <f>IF(AC49=Punktsystem!$B$5,IF(AND(Punktsystem!$I$14&lt;&gt;"",'alle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F49" s="226">
        <f>IF(OR('alle Spiele'!AF49="",'alle Spiele'!AG49="",'alle Spiele'!$K49="x"),0,IF(AND('alle Spiele'!$H49='alle Spiele'!AF49,'alle Spiele'!$J49='alle Spiele'!AG49),Punktsystem!$B$5,IF(OR(AND('alle Spiele'!$H49-'alle Spiele'!$J49&lt;0,'alle Spiele'!AF49-'alle Spiele'!AG49&lt;0),AND('alle Spiele'!$H49-'alle Spiele'!$J49&gt;0,'alle Spiele'!AF49-'alle Spiele'!AG49&gt;0),AND('alle Spiele'!$H49-'alle Spiele'!$J49=0,'alle Spiele'!AF49-'alle Spiele'!AG49=0)),Punktsystem!$B$6,0)))</f>
        <v>0</v>
      </c>
      <c r="AG49" s="222">
        <f>IF(AF49=Punktsystem!$B$6,IF(AND(Punktsystem!$D$9&lt;&gt;"",'alle Spiele'!$H49-'alle Spiele'!$J49='alle Spiele'!AF49-'alle Spiele'!AG49,'alle Spiele'!$H49&lt;&gt;'alle Spiele'!$J49),Punktsystem!$B$9,0)+IF(AND(Punktsystem!$D$11&lt;&gt;"",OR('alle Spiele'!$H49='alle Spiele'!AF49,'alle Spiele'!$J49='alle Spiele'!AG49)),Punktsystem!$B$11,0)+IF(AND(Punktsystem!$D$10&lt;&gt;"",'alle Spiele'!$H49='alle Spiele'!$J49,'alle Spiele'!AF49='alle Spiele'!AG49,ABS('alle Spiele'!$H49-'alle Spiele'!AF49)=1),Punktsystem!$B$10,0),0)</f>
        <v>0</v>
      </c>
      <c r="AH49" s="223">
        <f>IF(AF49=Punktsystem!$B$5,IF(AND(Punktsystem!$I$14&lt;&gt;"",'alle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I49" s="226">
        <f>IF(OR('alle Spiele'!AI49="",'alle Spiele'!AJ49="",'alle Spiele'!$K49="x"),0,IF(AND('alle Spiele'!$H49='alle Spiele'!AI49,'alle Spiele'!$J49='alle Spiele'!AJ49),Punktsystem!$B$5,IF(OR(AND('alle Spiele'!$H49-'alle Spiele'!$J49&lt;0,'alle Spiele'!AI49-'alle Spiele'!AJ49&lt;0),AND('alle Spiele'!$H49-'alle Spiele'!$J49&gt;0,'alle Spiele'!AI49-'alle Spiele'!AJ49&gt;0),AND('alle Spiele'!$H49-'alle Spiele'!$J49=0,'alle Spiele'!AI49-'alle Spiele'!AJ49=0)),Punktsystem!$B$6,0)))</f>
        <v>0</v>
      </c>
      <c r="AJ49" s="222">
        <f>IF(AI49=Punktsystem!$B$6,IF(AND(Punktsystem!$D$9&lt;&gt;"",'alle Spiele'!$H49-'alle Spiele'!$J49='alle Spiele'!AI49-'alle Spiele'!AJ49,'alle Spiele'!$H49&lt;&gt;'alle Spiele'!$J49),Punktsystem!$B$9,0)+IF(AND(Punktsystem!$D$11&lt;&gt;"",OR('alle Spiele'!$H49='alle Spiele'!AI49,'alle Spiele'!$J49='alle Spiele'!AJ49)),Punktsystem!$B$11,0)+IF(AND(Punktsystem!$D$10&lt;&gt;"",'alle Spiele'!$H49='alle Spiele'!$J49,'alle Spiele'!AI49='alle Spiele'!AJ49,ABS('alle Spiele'!$H49-'alle Spiele'!AI49)=1),Punktsystem!$B$10,0),0)</f>
        <v>0</v>
      </c>
      <c r="AK49" s="223">
        <f>IF(AI49=Punktsystem!$B$5,IF(AND(Punktsystem!$I$14&lt;&gt;"",'alle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L49" s="226">
        <f>IF(OR('alle Spiele'!AL49="",'alle Spiele'!AM49="",'alle Spiele'!$K49="x"),0,IF(AND('alle Spiele'!$H49='alle Spiele'!AL49,'alle Spiele'!$J49='alle Spiele'!AM49),Punktsystem!$B$5,IF(OR(AND('alle Spiele'!$H49-'alle Spiele'!$J49&lt;0,'alle Spiele'!AL49-'alle Spiele'!AM49&lt;0),AND('alle Spiele'!$H49-'alle Spiele'!$J49&gt;0,'alle Spiele'!AL49-'alle Spiele'!AM49&gt;0),AND('alle Spiele'!$H49-'alle Spiele'!$J49=0,'alle Spiele'!AL49-'alle Spiele'!AM49=0)),Punktsystem!$B$6,0)))</f>
        <v>0</v>
      </c>
      <c r="AM49" s="222">
        <f>IF(AL49=Punktsystem!$B$6,IF(AND(Punktsystem!$D$9&lt;&gt;"",'alle Spiele'!$H49-'alle Spiele'!$J49='alle Spiele'!AL49-'alle Spiele'!AM49,'alle Spiele'!$H49&lt;&gt;'alle Spiele'!$J49),Punktsystem!$B$9,0)+IF(AND(Punktsystem!$D$11&lt;&gt;"",OR('alle Spiele'!$H49='alle Spiele'!AL49,'alle Spiele'!$J49='alle Spiele'!AM49)),Punktsystem!$B$11,0)+IF(AND(Punktsystem!$D$10&lt;&gt;"",'alle Spiele'!$H49='alle Spiele'!$J49,'alle Spiele'!AL49='alle Spiele'!AM49,ABS('alle Spiele'!$H49-'alle Spiele'!AL49)=1),Punktsystem!$B$10,0),0)</f>
        <v>0</v>
      </c>
      <c r="AN49" s="223">
        <f>IF(AL49=Punktsystem!$B$5,IF(AND(Punktsystem!$I$14&lt;&gt;"",'alle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O49" s="226">
        <f>IF(OR('alle Spiele'!AO49="",'alle Spiele'!AP49="",'alle Spiele'!$K49="x"),0,IF(AND('alle Spiele'!$H49='alle Spiele'!AO49,'alle Spiele'!$J49='alle Spiele'!AP49),Punktsystem!$B$5,IF(OR(AND('alle Spiele'!$H49-'alle Spiele'!$J49&lt;0,'alle Spiele'!AO49-'alle Spiele'!AP49&lt;0),AND('alle Spiele'!$H49-'alle Spiele'!$J49&gt;0,'alle Spiele'!AO49-'alle Spiele'!AP49&gt;0),AND('alle Spiele'!$H49-'alle Spiele'!$J49=0,'alle Spiele'!AO49-'alle Spiele'!AP49=0)),Punktsystem!$B$6,0)))</f>
        <v>0</v>
      </c>
      <c r="AP49" s="222">
        <f>IF(AO49=Punktsystem!$B$6,IF(AND(Punktsystem!$D$9&lt;&gt;"",'alle Spiele'!$H49-'alle Spiele'!$J49='alle Spiele'!AO49-'alle Spiele'!AP49,'alle Spiele'!$H49&lt;&gt;'alle Spiele'!$J49),Punktsystem!$B$9,0)+IF(AND(Punktsystem!$D$11&lt;&gt;"",OR('alle Spiele'!$H49='alle Spiele'!AO49,'alle Spiele'!$J49='alle Spiele'!AP49)),Punktsystem!$B$11,0)+IF(AND(Punktsystem!$D$10&lt;&gt;"",'alle Spiele'!$H49='alle Spiele'!$J49,'alle Spiele'!AO49='alle Spiele'!AP49,ABS('alle Spiele'!$H49-'alle Spiele'!AO49)=1),Punktsystem!$B$10,0),0)</f>
        <v>0</v>
      </c>
      <c r="AQ49" s="223">
        <f>IF(AO49=Punktsystem!$B$5,IF(AND(Punktsystem!$I$14&lt;&gt;"",'alle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R49" s="226">
        <f>IF(OR('alle Spiele'!AR49="",'alle Spiele'!AS49="",'alle Spiele'!$K49="x"),0,IF(AND('alle Spiele'!$H49='alle Spiele'!AR49,'alle Spiele'!$J49='alle Spiele'!AS49),Punktsystem!$B$5,IF(OR(AND('alle Spiele'!$H49-'alle Spiele'!$J49&lt;0,'alle Spiele'!AR49-'alle Spiele'!AS49&lt;0),AND('alle Spiele'!$H49-'alle Spiele'!$J49&gt;0,'alle Spiele'!AR49-'alle Spiele'!AS49&gt;0),AND('alle Spiele'!$H49-'alle Spiele'!$J49=0,'alle Spiele'!AR49-'alle Spiele'!AS49=0)),Punktsystem!$B$6,0)))</f>
        <v>0</v>
      </c>
      <c r="AS49" s="222">
        <f>IF(AR49=Punktsystem!$B$6,IF(AND(Punktsystem!$D$9&lt;&gt;"",'alle Spiele'!$H49-'alle Spiele'!$J49='alle Spiele'!AR49-'alle Spiele'!AS49,'alle Spiele'!$H49&lt;&gt;'alle Spiele'!$J49),Punktsystem!$B$9,0)+IF(AND(Punktsystem!$D$11&lt;&gt;"",OR('alle Spiele'!$H49='alle Spiele'!AR49,'alle Spiele'!$J49='alle Spiele'!AS49)),Punktsystem!$B$11,0)+IF(AND(Punktsystem!$D$10&lt;&gt;"",'alle Spiele'!$H49='alle Spiele'!$J49,'alle Spiele'!AR49='alle Spiele'!AS49,ABS('alle Spiele'!$H49-'alle Spiele'!AR49)=1),Punktsystem!$B$10,0),0)</f>
        <v>0</v>
      </c>
      <c r="AT49" s="223">
        <f>IF(AR49=Punktsystem!$B$5,IF(AND(Punktsystem!$I$14&lt;&gt;"",'alle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U49" s="226">
        <f>IF(OR('alle Spiele'!AU49="",'alle Spiele'!AV49="",'alle Spiele'!$K49="x"),0,IF(AND('alle Spiele'!$H49='alle Spiele'!AU49,'alle Spiele'!$J49='alle Spiele'!AV49),Punktsystem!$B$5,IF(OR(AND('alle Spiele'!$H49-'alle Spiele'!$J49&lt;0,'alle Spiele'!AU49-'alle Spiele'!AV49&lt;0),AND('alle Spiele'!$H49-'alle Spiele'!$J49&gt;0,'alle Spiele'!AU49-'alle Spiele'!AV49&gt;0),AND('alle Spiele'!$H49-'alle Spiele'!$J49=0,'alle Spiele'!AU49-'alle Spiele'!AV49=0)),Punktsystem!$B$6,0)))</f>
        <v>0</v>
      </c>
      <c r="AV49" s="222">
        <f>IF(AU49=Punktsystem!$B$6,IF(AND(Punktsystem!$D$9&lt;&gt;"",'alle Spiele'!$H49-'alle Spiele'!$J49='alle Spiele'!AU49-'alle Spiele'!AV49,'alle Spiele'!$H49&lt;&gt;'alle Spiele'!$J49),Punktsystem!$B$9,0)+IF(AND(Punktsystem!$D$11&lt;&gt;"",OR('alle Spiele'!$H49='alle Spiele'!AU49,'alle Spiele'!$J49='alle Spiele'!AV49)),Punktsystem!$B$11,0)+IF(AND(Punktsystem!$D$10&lt;&gt;"",'alle Spiele'!$H49='alle Spiele'!$J49,'alle Spiele'!AU49='alle Spiele'!AV49,ABS('alle Spiele'!$H49-'alle Spiele'!AU49)=1),Punktsystem!$B$10,0),0)</f>
        <v>0</v>
      </c>
      <c r="AW49" s="223">
        <f>IF(AU49=Punktsystem!$B$5,IF(AND(Punktsystem!$I$14&lt;&gt;"",'alle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X49" s="226">
        <f>IF(OR('alle Spiele'!AX49="",'alle Spiele'!AY49="",'alle Spiele'!$K49="x"),0,IF(AND('alle Spiele'!$H49='alle Spiele'!AX49,'alle Spiele'!$J49='alle Spiele'!AY49),Punktsystem!$B$5,IF(OR(AND('alle Spiele'!$H49-'alle Spiele'!$J49&lt;0,'alle Spiele'!AX49-'alle Spiele'!AY49&lt;0),AND('alle Spiele'!$H49-'alle Spiele'!$J49&gt;0,'alle Spiele'!AX49-'alle Spiele'!AY49&gt;0),AND('alle Spiele'!$H49-'alle Spiele'!$J49=0,'alle Spiele'!AX49-'alle Spiele'!AY49=0)),Punktsystem!$B$6,0)))</f>
        <v>0</v>
      </c>
      <c r="AY49" s="222">
        <f>IF(AX49=Punktsystem!$B$6,IF(AND(Punktsystem!$D$9&lt;&gt;"",'alle Spiele'!$H49-'alle Spiele'!$J49='alle Spiele'!AX49-'alle Spiele'!AY49,'alle Spiele'!$H49&lt;&gt;'alle Spiele'!$J49),Punktsystem!$B$9,0)+IF(AND(Punktsystem!$D$11&lt;&gt;"",OR('alle Spiele'!$H49='alle Spiele'!AX49,'alle Spiele'!$J49='alle Spiele'!AY49)),Punktsystem!$B$11,0)+IF(AND(Punktsystem!$D$10&lt;&gt;"",'alle Spiele'!$H49='alle Spiele'!$J49,'alle Spiele'!AX49='alle Spiele'!AY49,ABS('alle Spiele'!$H49-'alle Spiele'!AX49)=1),Punktsystem!$B$10,0),0)</f>
        <v>0</v>
      </c>
      <c r="AZ49" s="223">
        <f>IF(AX49=Punktsystem!$B$5,IF(AND(Punktsystem!$I$14&lt;&gt;"",'alle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A49" s="226">
        <f>IF(OR('alle Spiele'!BA49="",'alle Spiele'!BB49="",'alle Spiele'!$K49="x"),0,IF(AND('alle Spiele'!$H49='alle Spiele'!BA49,'alle Spiele'!$J49='alle Spiele'!BB49),Punktsystem!$B$5,IF(OR(AND('alle Spiele'!$H49-'alle Spiele'!$J49&lt;0,'alle Spiele'!BA49-'alle Spiele'!BB49&lt;0),AND('alle Spiele'!$H49-'alle Spiele'!$J49&gt;0,'alle Spiele'!BA49-'alle Spiele'!BB49&gt;0),AND('alle Spiele'!$H49-'alle Spiele'!$J49=0,'alle Spiele'!BA49-'alle Spiele'!BB49=0)),Punktsystem!$B$6,0)))</f>
        <v>0</v>
      </c>
      <c r="BB49" s="222">
        <f>IF(BA49=Punktsystem!$B$6,IF(AND(Punktsystem!$D$9&lt;&gt;"",'alle Spiele'!$H49-'alle Spiele'!$J49='alle Spiele'!BA49-'alle Spiele'!BB49,'alle Spiele'!$H49&lt;&gt;'alle Spiele'!$J49),Punktsystem!$B$9,0)+IF(AND(Punktsystem!$D$11&lt;&gt;"",OR('alle Spiele'!$H49='alle Spiele'!BA49,'alle Spiele'!$J49='alle Spiele'!BB49)),Punktsystem!$B$11,0)+IF(AND(Punktsystem!$D$10&lt;&gt;"",'alle Spiele'!$H49='alle Spiele'!$J49,'alle Spiele'!BA49='alle Spiele'!BB49,ABS('alle Spiele'!$H49-'alle Spiele'!BA49)=1),Punktsystem!$B$10,0),0)</f>
        <v>0</v>
      </c>
      <c r="BC49" s="223">
        <f>IF(BA49=Punktsystem!$B$5,IF(AND(Punktsystem!$I$14&lt;&gt;"",'alle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D49" s="226">
        <f>IF(OR('alle Spiele'!BD49="",'alle Spiele'!BE49="",'alle Spiele'!$K49="x"),0,IF(AND('alle Spiele'!$H49='alle Spiele'!BD49,'alle Spiele'!$J49='alle Spiele'!BE49),Punktsystem!$B$5,IF(OR(AND('alle Spiele'!$H49-'alle Spiele'!$J49&lt;0,'alle Spiele'!BD49-'alle Spiele'!BE49&lt;0),AND('alle Spiele'!$H49-'alle Spiele'!$J49&gt;0,'alle Spiele'!BD49-'alle Spiele'!BE49&gt;0),AND('alle Spiele'!$H49-'alle Spiele'!$J49=0,'alle Spiele'!BD49-'alle Spiele'!BE49=0)),Punktsystem!$B$6,0)))</f>
        <v>0</v>
      </c>
      <c r="BE49" s="222">
        <f>IF(BD49=Punktsystem!$B$6,IF(AND(Punktsystem!$D$9&lt;&gt;"",'alle Spiele'!$H49-'alle Spiele'!$J49='alle Spiele'!BD49-'alle Spiele'!BE49,'alle Spiele'!$H49&lt;&gt;'alle Spiele'!$J49),Punktsystem!$B$9,0)+IF(AND(Punktsystem!$D$11&lt;&gt;"",OR('alle Spiele'!$H49='alle Spiele'!BD49,'alle Spiele'!$J49='alle Spiele'!BE49)),Punktsystem!$B$11,0)+IF(AND(Punktsystem!$D$10&lt;&gt;"",'alle Spiele'!$H49='alle Spiele'!$J49,'alle Spiele'!BD49='alle Spiele'!BE49,ABS('alle Spiele'!$H49-'alle Spiele'!BD49)=1),Punktsystem!$B$10,0),0)</f>
        <v>0</v>
      </c>
      <c r="BF49" s="223">
        <f>IF(BD49=Punktsystem!$B$5,IF(AND(Punktsystem!$I$14&lt;&gt;"",'alle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G49" s="226">
        <f>IF(OR('alle Spiele'!BG49="",'alle Spiele'!BH49="",'alle Spiele'!$K49="x"),0,IF(AND('alle Spiele'!$H49='alle Spiele'!BG49,'alle Spiele'!$J49='alle Spiele'!BH49),Punktsystem!$B$5,IF(OR(AND('alle Spiele'!$H49-'alle Spiele'!$J49&lt;0,'alle Spiele'!BG49-'alle Spiele'!BH49&lt;0),AND('alle Spiele'!$H49-'alle Spiele'!$J49&gt;0,'alle Spiele'!BG49-'alle Spiele'!BH49&gt;0),AND('alle Spiele'!$H49-'alle Spiele'!$J49=0,'alle Spiele'!BG49-'alle Spiele'!BH49=0)),Punktsystem!$B$6,0)))</f>
        <v>0</v>
      </c>
      <c r="BH49" s="222">
        <f>IF(BG49=Punktsystem!$B$6,IF(AND(Punktsystem!$D$9&lt;&gt;"",'alle Spiele'!$H49-'alle Spiele'!$J49='alle Spiele'!BG49-'alle Spiele'!BH49,'alle Spiele'!$H49&lt;&gt;'alle Spiele'!$J49),Punktsystem!$B$9,0)+IF(AND(Punktsystem!$D$11&lt;&gt;"",OR('alle Spiele'!$H49='alle Spiele'!BG49,'alle Spiele'!$J49='alle Spiele'!BH49)),Punktsystem!$B$11,0)+IF(AND(Punktsystem!$D$10&lt;&gt;"",'alle Spiele'!$H49='alle Spiele'!$J49,'alle Spiele'!BG49='alle Spiele'!BH49,ABS('alle Spiele'!$H49-'alle Spiele'!BG49)=1),Punktsystem!$B$10,0),0)</f>
        <v>0</v>
      </c>
      <c r="BI49" s="223">
        <f>IF(BG49=Punktsystem!$B$5,IF(AND(Punktsystem!$I$14&lt;&gt;"",'alle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J49" s="226">
        <f>IF(OR('alle Spiele'!BJ49="",'alle Spiele'!BK49="",'alle Spiele'!$K49="x"),0,IF(AND('alle Spiele'!$H49='alle Spiele'!BJ49,'alle Spiele'!$J49='alle Spiele'!BK49),Punktsystem!$B$5,IF(OR(AND('alle Spiele'!$H49-'alle Spiele'!$J49&lt;0,'alle Spiele'!BJ49-'alle Spiele'!BK49&lt;0),AND('alle Spiele'!$H49-'alle Spiele'!$J49&gt;0,'alle Spiele'!BJ49-'alle Spiele'!BK49&gt;0),AND('alle Spiele'!$H49-'alle Spiele'!$J49=0,'alle Spiele'!BJ49-'alle Spiele'!BK49=0)),Punktsystem!$B$6,0)))</f>
        <v>0</v>
      </c>
      <c r="BK49" s="222">
        <f>IF(BJ49=Punktsystem!$B$6,IF(AND(Punktsystem!$D$9&lt;&gt;"",'alle Spiele'!$H49-'alle Spiele'!$J49='alle Spiele'!BJ49-'alle Spiele'!BK49,'alle Spiele'!$H49&lt;&gt;'alle Spiele'!$J49),Punktsystem!$B$9,0)+IF(AND(Punktsystem!$D$11&lt;&gt;"",OR('alle Spiele'!$H49='alle Spiele'!BJ49,'alle Spiele'!$J49='alle Spiele'!BK49)),Punktsystem!$B$11,0)+IF(AND(Punktsystem!$D$10&lt;&gt;"",'alle Spiele'!$H49='alle Spiele'!$J49,'alle Spiele'!BJ49='alle Spiele'!BK49,ABS('alle Spiele'!$H49-'alle Spiele'!BJ49)=1),Punktsystem!$B$10,0),0)</f>
        <v>0</v>
      </c>
      <c r="BL49" s="223">
        <f>IF(BJ49=Punktsystem!$B$5,IF(AND(Punktsystem!$I$14&lt;&gt;"",'alle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M49" s="226">
        <f>IF(OR('alle Spiele'!BM49="",'alle Spiele'!BN49="",'alle Spiele'!$K49="x"),0,IF(AND('alle Spiele'!$H49='alle Spiele'!BM49,'alle Spiele'!$J49='alle Spiele'!BN49),Punktsystem!$B$5,IF(OR(AND('alle Spiele'!$H49-'alle Spiele'!$J49&lt;0,'alle Spiele'!BM49-'alle Spiele'!BN49&lt;0),AND('alle Spiele'!$H49-'alle Spiele'!$J49&gt;0,'alle Spiele'!BM49-'alle Spiele'!BN49&gt;0),AND('alle Spiele'!$H49-'alle Spiele'!$J49=0,'alle Spiele'!BM49-'alle Spiele'!BN49=0)),Punktsystem!$B$6,0)))</f>
        <v>0</v>
      </c>
      <c r="BN49" s="222">
        <f>IF(BM49=Punktsystem!$B$6,IF(AND(Punktsystem!$D$9&lt;&gt;"",'alle Spiele'!$H49-'alle Spiele'!$J49='alle Spiele'!BM49-'alle Spiele'!BN49,'alle Spiele'!$H49&lt;&gt;'alle Spiele'!$J49),Punktsystem!$B$9,0)+IF(AND(Punktsystem!$D$11&lt;&gt;"",OR('alle Spiele'!$H49='alle Spiele'!BM49,'alle Spiele'!$J49='alle Spiele'!BN49)),Punktsystem!$B$11,0)+IF(AND(Punktsystem!$D$10&lt;&gt;"",'alle Spiele'!$H49='alle Spiele'!$J49,'alle Spiele'!BM49='alle Spiele'!BN49,ABS('alle Spiele'!$H49-'alle Spiele'!BM49)=1),Punktsystem!$B$10,0),0)</f>
        <v>0</v>
      </c>
      <c r="BO49" s="223">
        <f>IF(BM49=Punktsystem!$B$5,IF(AND(Punktsystem!$I$14&lt;&gt;"",'alle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P49" s="226">
        <f>IF(OR('alle Spiele'!BP49="",'alle Spiele'!BQ49="",'alle Spiele'!$K49="x"),0,IF(AND('alle Spiele'!$H49='alle Spiele'!BP49,'alle Spiele'!$J49='alle Spiele'!BQ49),Punktsystem!$B$5,IF(OR(AND('alle Spiele'!$H49-'alle Spiele'!$J49&lt;0,'alle Spiele'!BP49-'alle Spiele'!BQ49&lt;0),AND('alle Spiele'!$H49-'alle Spiele'!$J49&gt;0,'alle Spiele'!BP49-'alle Spiele'!BQ49&gt;0),AND('alle Spiele'!$H49-'alle Spiele'!$J49=0,'alle Spiele'!BP49-'alle Spiele'!BQ49=0)),Punktsystem!$B$6,0)))</f>
        <v>0</v>
      </c>
      <c r="BQ49" s="222">
        <f>IF(BP49=Punktsystem!$B$6,IF(AND(Punktsystem!$D$9&lt;&gt;"",'alle Spiele'!$H49-'alle Spiele'!$J49='alle Spiele'!BP49-'alle Spiele'!BQ49,'alle Spiele'!$H49&lt;&gt;'alle Spiele'!$J49),Punktsystem!$B$9,0)+IF(AND(Punktsystem!$D$11&lt;&gt;"",OR('alle Spiele'!$H49='alle Spiele'!BP49,'alle Spiele'!$J49='alle Spiele'!BQ49)),Punktsystem!$B$11,0)+IF(AND(Punktsystem!$D$10&lt;&gt;"",'alle Spiele'!$H49='alle Spiele'!$J49,'alle Spiele'!BP49='alle Spiele'!BQ49,ABS('alle Spiele'!$H49-'alle Spiele'!BP49)=1),Punktsystem!$B$10,0),0)</f>
        <v>0</v>
      </c>
      <c r="BR49" s="223">
        <f>IF(BP49=Punktsystem!$B$5,IF(AND(Punktsystem!$I$14&lt;&gt;"",'alle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S49" s="226">
        <f>IF(OR('alle Spiele'!BS49="",'alle Spiele'!BT49="",'alle Spiele'!$K49="x"),0,IF(AND('alle Spiele'!$H49='alle Spiele'!BS49,'alle Spiele'!$J49='alle Spiele'!BT49),Punktsystem!$B$5,IF(OR(AND('alle Spiele'!$H49-'alle Spiele'!$J49&lt;0,'alle Spiele'!BS49-'alle Spiele'!BT49&lt;0),AND('alle Spiele'!$H49-'alle Spiele'!$J49&gt;0,'alle Spiele'!BS49-'alle Spiele'!BT49&gt;0),AND('alle Spiele'!$H49-'alle Spiele'!$J49=0,'alle Spiele'!BS49-'alle Spiele'!BT49=0)),Punktsystem!$B$6,0)))</f>
        <v>0</v>
      </c>
      <c r="BT49" s="222">
        <f>IF(BS49=Punktsystem!$B$6,IF(AND(Punktsystem!$D$9&lt;&gt;"",'alle Spiele'!$H49-'alle Spiele'!$J49='alle Spiele'!BS49-'alle Spiele'!BT49,'alle Spiele'!$H49&lt;&gt;'alle Spiele'!$J49),Punktsystem!$B$9,0)+IF(AND(Punktsystem!$D$11&lt;&gt;"",OR('alle Spiele'!$H49='alle Spiele'!BS49,'alle Spiele'!$J49='alle Spiele'!BT49)),Punktsystem!$B$11,0)+IF(AND(Punktsystem!$D$10&lt;&gt;"",'alle Spiele'!$H49='alle Spiele'!$J49,'alle Spiele'!BS49='alle Spiele'!BT49,ABS('alle Spiele'!$H49-'alle Spiele'!BS49)=1),Punktsystem!$B$10,0),0)</f>
        <v>0</v>
      </c>
      <c r="BU49" s="223">
        <f>IF(BS49=Punktsystem!$B$5,IF(AND(Punktsystem!$I$14&lt;&gt;"",'alle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V49" s="226">
        <f>IF(OR('alle Spiele'!BV49="",'alle Spiele'!BW49="",'alle Spiele'!$K49="x"),0,IF(AND('alle Spiele'!$H49='alle Spiele'!BV49,'alle Spiele'!$J49='alle Spiele'!BW49),Punktsystem!$B$5,IF(OR(AND('alle Spiele'!$H49-'alle Spiele'!$J49&lt;0,'alle Spiele'!BV49-'alle Spiele'!BW49&lt;0),AND('alle Spiele'!$H49-'alle Spiele'!$J49&gt;0,'alle Spiele'!BV49-'alle Spiele'!BW49&gt;0),AND('alle Spiele'!$H49-'alle Spiele'!$J49=0,'alle Spiele'!BV49-'alle Spiele'!BW49=0)),Punktsystem!$B$6,0)))</f>
        <v>0</v>
      </c>
      <c r="BW49" s="222">
        <f>IF(BV49=Punktsystem!$B$6,IF(AND(Punktsystem!$D$9&lt;&gt;"",'alle Spiele'!$H49-'alle Spiele'!$J49='alle Spiele'!BV49-'alle Spiele'!BW49,'alle Spiele'!$H49&lt;&gt;'alle Spiele'!$J49),Punktsystem!$B$9,0)+IF(AND(Punktsystem!$D$11&lt;&gt;"",OR('alle Spiele'!$H49='alle Spiele'!BV49,'alle Spiele'!$J49='alle Spiele'!BW49)),Punktsystem!$B$11,0)+IF(AND(Punktsystem!$D$10&lt;&gt;"",'alle Spiele'!$H49='alle Spiele'!$J49,'alle Spiele'!BV49='alle Spiele'!BW49,ABS('alle Spiele'!$H49-'alle Spiele'!BV49)=1),Punktsystem!$B$10,0),0)</f>
        <v>0</v>
      </c>
      <c r="BX49" s="223">
        <f>IF(BV49=Punktsystem!$B$5,IF(AND(Punktsystem!$I$14&lt;&gt;"",'alle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Y49" s="226">
        <f>IF(OR('alle Spiele'!BY49="",'alle Spiele'!BZ49="",'alle Spiele'!$K49="x"),0,IF(AND('alle Spiele'!$H49='alle Spiele'!BY49,'alle Spiele'!$J49='alle Spiele'!BZ49),Punktsystem!$B$5,IF(OR(AND('alle Spiele'!$H49-'alle Spiele'!$J49&lt;0,'alle Spiele'!BY49-'alle Spiele'!BZ49&lt;0),AND('alle Spiele'!$H49-'alle Spiele'!$J49&gt;0,'alle Spiele'!BY49-'alle Spiele'!BZ49&gt;0),AND('alle Spiele'!$H49-'alle Spiele'!$J49=0,'alle Spiele'!BY49-'alle Spiele'!BZ49=0)),Punktsystem!$B$6,0)))</f>
        <v>0</v>
      </c>
      <c r="BZ49" s="222">
        <f>IF(BY49=Punktsystem!$B$6,IF(AND(Punktsystem!$D$9&lt;&gt;"",'alle Spiele'!$H49-'alle Spiele'!$J49='alle Spiele'!BY49-'alle Spiele'!BZ49,'alle Spiele'!$H49&lt;&gt;'alle Spiele'!$J49),Punktsystem!$B$9,0)+IF(AND(Punktsystem!$D$11&lt;&gt;"",OR('alle Spiele'!$H49='alle Spiele'!BY49,'alle Spiele'!$J49='alle Spiele'!BZ49)),Punktsystem!$B$11,0)+IF(AND(Punktsystem!$D$10&lt;&gt;"",'alle Spiele'!$H49='alle Spiele'!$J49,'alle Spiele'!BY49='alle Spiele'!BZ49,ABS('alle Spiele'!$H49-'alle Spiele'!BY49)=1),Punktsystem!$B$10,0),0)</f>
        <v>0</v>
      </c>
      <c r="CA49" s="223">
        <f>IF(BY49=Punktsystem!$B$5,IF(AND(Punktsystem!$I$14&lt;&gt;"",'alle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B49" s="226">
        <f>IF(OR('alle Spiele'!CB49="",'alle Spiele'!CC49="",'alle Spiele'!$K49="x"),0,IF(AND('alle Spiele'!$H49='alle Spiele'!CB49,'alle Spiele'!$J49='alle Spiele'!CC49),Punktsystem!$B$5,IF(OR(AND('alle Spiele'!$H49-'alle Spiele'!$J49&lt;0,'alle Spiele'!CB49-'alle Spiele'!CC49&lt;0),AND('alle Spiele'!$H49-'alle Spiele'!$J49&gt;0,'alle Spiele'!CB49-'alle Spiele'!CC49&gt;0),AND('alle Spiele'!$H49-'alle Spiele'!$J49=0,'alle Spiele'!CB49-'alle Spiele'!CC49=0)),Punktsystem!$B$6,0)))</f>
        <v>0</v>
      </c>
      <c r="CC49" s="222">
        <f>IF(CB49=Punktsystem!$B$6,IF(AND(Punktsystem!$D$9&lt;&gt;"",'alle Spiele'!$H49-'alle Spiele'!$J49='alle Spiele'!CB49-'alle Spiele'!CC49,'alle Spiele'!$H49&lt;&gt;'alle Spiele'!$J49),Punktsystem!$B$9,0)+IF(AND(Punktsystem!$D$11&lt;&gt;"",OR('alle Spiele'!$H49='alle Spiele'!CB49,'alle Spiele'!$J49='alle Spiele'!CC49)),Punktsystem!$B$11,0)+IF(AND(Punktsystem!$D$10&lt;&gt;"",'alle Spiele'!$H49='alle Spiele'!$J49,'alle Spiele'!CB49='alle Spiele'!CC49,ABS('alle Spiele'!$H49-'alle Spiele'!CB49)=1),Punktsystem!$B$10,0),0)</f>
        <v>0</v>
      </c>
      <c r="CD49" s="223">
        <f>IF(CB49=Punktsystem!$B$5,IF(AND(Punktsystem!$I$14&lt;&gt;"",'alle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E49" s="226">
        <f>IF(OR('alle Spiele'!CE49="",'alle Spiele'!CF49="",'alle Spiele'!$K49="x"),0,IF(AND('alle Spiele'!$H49='alle Spiele'!CE49,'alle Spiele'!$J49='alle Spiele'!CF49),Punktsystem!$B$5,IF(OR(AND('alle Spiele'!$H49-'alle Spiele'!$J49&lt;0,'alle Spiele'!CE49-'alle Spiele'!CF49&lt;0),AND('alle Spiele'!$H49-'alle Spiele'!$J49&gt;0,'alle Spiele'!CE49-'alle Spiele'!CF49&gt;0),AND('alle Spiele'!$H49-'alle Spiele'!$J49=0,'alle Spiele'!CE49-'alle Spiele'!CF49=0)),Punktsystem!$B$6,0)))</f>
        <v>0</v>
      </c>
      <c r="CF49" s="222">
        <f>IF(CE49=Punktsystem!$B$6,IF(AND(Punktsystem!$D$9&lt;&gt;"",'alle Spiele'!$H49-'alle Spiele'!$J49='alle Spiele'!CE49-'alle Spiele'!CF49,'alle Spiele'!$H49&lt;&gt;'alle Spiele'!$J49),Punktsystem!$B$9,0)+IF(AND(Punktsystem!$D$11&lt;&gt;"",OR('alle Spiele'!$H49='alle Spiele'!CE49,'alle Spiele'!$J49='alle Spiele'!CF49)),Punktsystem!$B$11,0)+IF(AND(Punktsystem!$D$10&lt;&gt;"",'alle Spiele'!$H49='alle Spiele'!$J49,'alle Spiele'!CE49='alle Spiele'!CF49,ABS('alle Spiele'!$H49-'alle Spiele'!CE49)=1),Punktsystem!$B$10,0),0)</f>
        <v>0</v>
      </c>
      <c r="CG49" s="223">
        <f>IF(CE49=Punktsystem!$B$5,IF(AND(Punktsystem!$I$14&lt;&gt;"",'alle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H49" s="226">
        <f>IF(OR('alle Spiele'!CH49="",'alle Spiele'!CI49="",'alle Spiele'!$K49="x"),0,IF(AND('alle Spiele'!$H49='alle Spiele'!CH49,'alle Spiele'!$J49='alle Spiele'!CI49),Punktsystem!$B$5,IF(OR(AND('alle Spiele'!$H49-'alle Spiele'!$J49&lt;0,'alle Spiele'!CH49-'alle Spiele'!CI49&lt;0),AND('alle Spiele'!$H49-'alle Spiele'!$J49&gt;0,'alle Spiele'!CH49-'alle Spiele'!CI49&gt;0),AND('alle Spiele'!$H49-'alle Spiele'!$J49=0,'alle Spiele'!CH49-'alle Spiele'!CI49=0)),Punktsystem!$B$6,0)))</f>
        <v>0</v>
      </c>
      <c r="CI49" s="222">
        <f>IF(CH49=Punktsystem!$B$6,IF(AND(Punktsystem!$D$9&lt;&gt;"",'alle Spiele'!$H49-'alle Spiele'!$J49='alle Spiele'!CH49-'alle Spiele'!CI49,'alle Spiele'!$H49&lt;&gt;'alle Spiele'!$J49),Punktsystem!$B$9,0)+IF(AND(Punktsystem!$D$11&lt;&gt;"",OR('alle Spiele'!$H49='alle Spiele'!CH49,'alle Spiele'!$J49='alle Spiele'!CI49)),Punktsystem!$B$11,0)+IF(AND(Punktsystem!$D$10&lt;&gt;"",'alle Spiele'!$H49='alle Spiele'!$J49,'alle Spiele'!CH49='alle Spiele'!CI49,ABS('alle Spiele'!$H49-'alle Spiele'!CH49)=1),Punktsystem!$B$10,0),0)</f>
        <v>0</v>
      </c>
      <c r="CJ49" s="223">
        <f>IF(CH49=Punktsystem!$B$5,IF(AND(Punktsystem!$I$14&lt;&gt;"",'alle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K49" s="226">
        <f>IF(OR('alle Spiele'!CK49="",'alle Spiele'!CL49="",'alle Spiele'!$K49="x"),0,IF(AND('alle Spiele'!$H49='alle Spiele'!CK49,'alle Spiele'!$J49='alle Spiele'!CL49),Punktsystem!$B$5,IF(OR(AND('alle Spiele'!$H49-'alle Spiele'!$J49&lt;0,'alle Spiele'!CK49-'alle Spiele'!CL49&lt;0),AND('alle Spiele'!$H49-'alle Spiele'!$J49&gt;0,'alle Spiele'!CK49-'alle Spiele'!CL49&gt;0),AND('alle Spiele'!$H49-'alle Spiele'!$J49=0,'alle Spiele'!CK49-'alle Spiele'!CL49=0)),Punktsystem!$B$6,0)))</f>
        <v>0</v>
      </c>
      <c r="CL49" s="222">
        <f>IF(CK49=Punktsystem!$B$6,IF(AND(Punktsystem!$D$9&lt;&gt;"",'alle Spiele'!$H49-'alle Spiele'!$J49='alle Spiele'!CK49-'alle Spiele'!CL49,'alle Spiele'!$H49&lt;&gt;'alle Spiele'!$J49),Punktsystem!$B$9,0)+IF(AND(Punktsystem!$D$11&lt;&gt;"",OR('alle Spiele'!$H49='alle Spiele'!CK49,'alle Spiele'!$J49='alle Spiele'!CL49)),Punktsystem!$B$11,0)+IF(AND(Punktsystem!$D$10&lt;&gt;"",'alle Spiele'!$H49='alle Spiele'!$J49,'alle Spiele'!CK49='alle Spiele'!CL49,ABS('alle Spiele'!$H49-'alle Spiele'!CK49)=1),Punktsystem!$B$10,0),0)</f>
        <v>0</v>
      </c>
      <c r="CM49" s="223">
        <f>IF(CK49=Punktsystem!$B$5,IF(AND(Punktsystem!$I$14&lt;&gt;"",'alle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N49" s="226">
        <f>IF(OR('alle Spiele'!CN49="",'alle Spiele'!CO49="",'alle Spiele'!$K49="x"),0,IF(AND('alle Spiele'!$H49='alle Spiele'!CN49,'alle Spiele'!$J49='alle Spiele'!CO49),Punktsystem!$B$5,IF(OR(AND('alle Spiele'!$H49-'alle Spiele'!$J49&lt;0,'alle Spiele'!CN49-'alle Spiele'!CO49&lt;0),AND('alle Spiele'!$H49-'alle Spiele'!$J49&gt;0,'alle Spiele'!CN49-'alle Spiele'!CO49&gt;0),AND('alle Spiele'!$H49-'alle Spiele'!$J49=0,'alle Spiele'!CN49-'alle Spiele'!CO49=0)),Punktsystem!$B$6,0)))</f>
        <v>0</v>
      </c>
      <c r="CO49" s="222">
        <f>IF(CN49=Punktsystem!$B$6,IF(AND(Punktsystem!$D$9&lt;&gt;"",'alle Spiele'!$H49-'alle Spiele'!$J49='alle Spiele'!CN49-'alle Spiele'!CO49,'alle Spiele'!$H49&lt;&gt;'alle Spiele'!$J49),Punktsystem!$B$9,0)+IF(AND(Punktsystem!$D$11&lt;&gt;"",OR('alle Spiele'!$H49='alle Spiele'!CN49,'alle Spiele'!$J49='alle Spiele'!CO49)),Punktsystem!$B$11,0)+IF(AND(Punktsystem!$D$10&lt;&gt;"",'alle Spiele'!$H49='alle Spiele'!$J49,'alle Spiele'!CN49='alle Spiele'!CO49,ABS('alle Spiele'!$H49-'alle Spiele'!CN49)=1),Punktsystem!$B$10,0),0)</f>
        <v>0</v>
      </c>
      <c r="CP49" s="223">
        <f>IF(CN49=Punktsystem!$B$5,IF(AND(Punktsystem!$I$14&lt;&gt;"",'alle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Q49" s="226">
        <f>IF(OR('alle Spiele'!CQ49="",'alle Spiele'!CR49="",'alle Spiele'!$K49="x"),0,IF(AND('alle Spiele'!$H49='alle Spiele'!CQ49,'alle Spiele'!$J49='alle Spiele'!CR49),Punktsystem!$B$5,IF(OR(AND('alle Spiele'!$H49-'alle Spiele'!$J49&lt;0,'alle Spiele'!CQ49-'alle Spiele'!CR49&lt;0),AND('alle Spiele'!$H49-'alle Spiele'!$J49&gt;0,'alle Spiele'!CQ49-'alle Spiele'!CR49&gt;0),AND('alle Spiele'!$H49-'alle Spiele'!$J49=0,'alle Spiele'!CQ49-'alle Spiele'!CR49=0)),Punktsystem!$B$6,0)))</f>
        <v>0</v>
      </c>
      <c r="CR49" s="222">
        <f>IF(CQ49=Punktsystem!$B$6,IF(AND(Punktsystem!$D$9&lt;&gt;"",'alle Spiele'!$H49-'alle Spiele'!$J49='alle Spiele'!CQ49-'alle Spiele'!CR49,'alle Spiele'!$H49&lt;&gt;'alle Spiele'!$J49),Punktsystem!$B$9,0)+IF(AND(Punktsystem!$D$11&lt;&gt;"",OR('alle Spiele'!$H49='alle Spiele'!CQ49,'alle Spiele'!$J49='alle Spiele'!CR49)),Punktsystem!$B$11,0)+IF(AND(Punktsystem!$D$10&lt;&gt;"",'alle Spiele'!$H49='alle Spiele'!$J49,'alle Spiele'!CQ49='alle Spiele'!CR49,ABS('alle Spiele'!$H49-'alle Spiele'!CQ49)=1),Punktsystem!$B$10,0),0)</f>
        <v>0</v>
      </c>
      <c r="CS49" s="223">
        <f>IF(CQ49=Punktsystem!$B$5,IF(AND(Punktsystem!$I$14&lt;&gt;"",'alle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T49" s="226">
        <f>IF(OR('alle Spiele'!CT49="",'alle Spiele'!CU49="",'alle Spiele'!$K49="x"),0,IF(AND('alle Spiele'!$H49='alle Spiele'!CT49,'alle Spiele'!$J49='alle Spiele'!CU49),Punktsystem!$B$5,IF(OR(AND('alle Spiele'!$H49-'alle Spiele'!$J49&lt;0,'alle Spiele'!CT49-'alle Spiele'!CU49&lt;0),AND('alle Spiele'!$H49-'alle Spiele'!$J49&gt;0,'alle Spiele'!CT49-'alle Spiele'!CU49&gt;0),AND('alle Spiele'!$H49-'alle Spiele'!$J49=0,'alle Spiele'!CT49-'alle Spiele'!CU49=0)),Punktsystem!$B$6,0)))</f>
        <v>0</v>
      </c>
      <c r="CU49" s="222">
        <f>IF(CT49=Punktsystem!$B$6,IF(AND(Punktsystem!$D$9&lt;&gt;"",'alle Spiele'!$H49-'alle Spiele'!$J49='alle Spiele'!CT49-'alle Spiele'!CU49,'alle Spiele'!$H49&lt;&gt;'alle Spiele'!$J49),Punktsystem!$B$9,0)+IF(AND(Punktsystem!$D$11&lt;&gt;"",OR('alle Spiele'!$H49='alle Spiele'!CT49,'alle Spiele'!$J49='alle Spiele'!CU49)),Punktsystem!$B$11,0)+IF(AND(Punktsystem!$D$10&lt;&gt;"",'alle Spiele'!$H49='alle Spiele'!$J49,'alle Spiele'!CT49='alle Spiele'!CU49,ABS('alle Spiele'!$H49-'alle Spiele'!CT49)=1),Punktsystem!$B$10,0),0)</f>
        <v>0</v>
      </c>
      <c r="CV49" s="223">
        <f>IF(CT49=Punktsystem!$B$5,IF(AND(Punktsystem!$I$14&lt;&gt;"",'alle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W49" s="226">
        <f>IF(OR('alle Spiele'!CW49="",'alle Spiele'!CX49="",'alle Spiele'!$K49="x"),0,IF(AND('alle Spiele'!$H49='alle Spiele'!CW49,'alle Spiele'!$J49='alle Spiele'!CX49),Punktsystem!$B$5,IF(OR(AND('alle Spiele'!$H49-'alle Spiele'!$J49&lt;0,'alle Spiele'!CW49-'alle Spiele'!CX49&lt;0),AND('alle Spiele'!$H49-'alle Spiele'!$J49&gt;0,'alle Spiele'!CW49-'alle Spiele'!CX49&gt;0),AND('alle Spiele'!$H49-'alle Spiele'!$J49=0,'alle Spiele'!CW49-'alle Spiele'!CX49=0)),Punktsystem!$B$6,0)))</f>
        <v>0</v>
      </c>
      <c r="CX49" s="222">
        <f>IF(CW49=Punktsystem!$B$6,IF(AND(Punktsystem!$D$9&lt;&gt;"",'alle Spiele'!$H49-'alle Spiele'!$J49='alle Spiele'!CW49-'alle Spiele'!CX49,'alle Spiele'!$H49&lt;&gt;'alle Spiele'!$J49),Punktsystem!$B$9,0)+IF(AND(Punktsystem!$D$11&lt;&gt;"",OR('alle Spiele'!$H49='alle Spiele'!CW49,'alle Spiele'!$J49='alle Spiele'!CX49)),Punktsystem!$B$11,0)+IF(AND(Punktsystem!$D$10&lt;&gt;"",'alle Spiele'!$H49='alle Spiele'!$J49,'alle Spiele'!CW49='alle Spiele'!CX49,ABS('alle Spiele'!$H49-'alle Spiele'!CW49)=1),Punktsystem!$B$10,0),0)</f>
        <v>0</v>
      </c>
      <c r="CY49" s="223">
        <f>IF(CW49=Punktsystem!$B$5,IF(AND(Punktsystem!$I$14&lt;&gt;"",'alle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Z49" s="226">
        <f>IF(OR('alle Spiele'!CZ49="",'alle Spiele'!DA49="",'alle Spiele'!$K49="x"),0,IF(AND('alle Spiele'!$H49='alle Spiele'!CZ49,'alle Spiele'!$J49='alle Spiele'!DA49),Punktsystem!$B$5,IF(OR(AND('alle Spiele'!$H49-'alle Spiele'!$J49&lt;0,'alle Spiele'!CZ49-'alle Spiele'!DA49&lt;0),AND('alle Spiele'!$H49-'alle Spiele'!$J49&gt;0,'alle Spiele'!CZ49-'alle Spiele'!DA49&gt;0),AND('alle Spiele'!$H49-'alle Spiele'!$J49=0,'alle Spiele'!CZ49-'alle Spiele'!DA49=0)),Punktsystem!$B$6,0)))</f>
        <v>0</v>
      </c>
      <c r="DA49" s="222">
        <f>IF(CZ49=Punktsystem!$B$6,IF(AND(Punktsystem!$D$9&lt;&gt;"",'alle Spiele'!$H49-'alle Spiele'!$J49='alle Spiele'!CZ49-'alle Spiele'!DA49,'alle Spiele'!$H49&lt;&gt;'alle Spiele'!$J49),Punktsystem!$B$9,0)+IF(AND(Punktsystem!$D$11&lt;&gt;"",OR('alle Spiele'!$H49='alle Spiele'!CZ49,'alle Spiele'!$J49='alle Spiele'!DA49)),Punktsystem!$B$11,0)+IF(AND(Punktsystem!$D$10&lt;&gt;"",'alle Spiele'!$H49='alle Spiele'!$J49,'alle Spiele'!CZ49='alle Spiele'!DA49,ABS('alle Spiele'!$H49-'alle Spiele'!CZ49)=1),Punktsystem!$B$10,0),0)</f>
        <v>0</v>
      </c>
      <c r="DB49" s="223">
        <f>IF(CZ49=Punktsystem!$B$5,IF(AND(Punktsystem!$I$14&lt;&gt;"",'alle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C49" s="226">
        <f>IF(OR('alle Spiele'!DC49="",'alle Spiele'!DD49="",'alle Spiele'!$K49="x"),0,IF(AND('alle Spiele'!$H49='alle Spiele'!DC49,'alle Spiele'!$J49='alle Spiele'!DD49),Punktsystem!$B$5,IF(OR(AND('alle Spiele'!$H49-'alle Spiele'!$J49&lt;0,'alle Spiele'!DC49-'alle Spiele'!DD49&lt;0),AND('alle Spiele'!$H49-'alle Spiele'!$J49&gt;0,'alle Spiele'!DC49-'alle Spiele'!DD49&gt;0),AND('alle Spiele'!$H49-'alle Spiele'!$J49=0,'alle Spiele'!DC49-'alle Spiele'!DD49=0)),Punktsystem!$B$6,0)))</f>
        <v>0</v>
      </c>
      <c r="DD49" s="222">
        <f>IF(DC49=Punktsystem!$B$6,IF(AND(Punktsystem!$D$9&lt;&gt;"",'alle Spiele'!$H49-'alle Spiele'!$J49='alle Spiele'!DC49-'alle Spiele'!DD49,'alle Spiele'!$H49&lt;&gt;'alle Spiele'!$J49),Punktsystem!$B$9,0)+IF(AND(Punktsystem!$D$11&lt;&gt;"",OR('alle Spiele'!$H49='alle Spiele'!DC49,'alle Spiele'!$J49='alle Spiele'!DD49)),Punktsystem!$B$11,0)+IF(AND(Punktsystem!$D$10&lt;&gt;"",'alle Spiele'!$H49='alle Spiele'!$J49,'alle Spiele'!DC49='alle Spiele'!DD49,ABS('alle Spiele'!$H49-'alle Spiele'!DC49)=1),Punktsystem!$B$10,0),0)</f>
        <v>0</v>
      </c>
      <c r="DE49" s="223">
        <f>IF(DC49=Punktsystem!$B$5,IF(AND(Punktsystem!$I$14&lt;&gt;"",'alle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F49" s="226">
        <f>IF(OR('alle Spiele'!DF49="",'alle Spiele'!DG49="",'alle Spiele'!$K49="x"),0,IF(AND('alle Spiele'!$H49='alle Spiele'!DF49,'alle Spiele'!$J49='alle Spiele'!DG49),Punktsystem!$B$5,IF(OR(AND('alle Spiele'!$H49-'alle Spiele'!$J49&lt;0,'alle Spiele'!DF49-'alle Spiele'!DG49&lt;0),AND('alle Spiele'!$H49-'alle Spiele'!$J49&gt;0,'alle Spiele'!DF49-'alle Spiele'!DG49&gt;0),AND('alle Spiele'!$H49-'alle Spiele'!$J49=0,'alle Spiele'!DF49-'alle Spiele'!DG49=0)),Punktsystem!$B$6,0)))</f>
        <v>0</v>
      </c>
      <c r="DG49" s="222">
        <f>IF(DF49=Punktsystem!$B$6,IF(AND(Punktsystem!$D$9&lt;&gt;"",'alle Spiele'!$H49-'alle Spiele'!$J49='alle Spiele'!DF49-'alle Spiele'!DG49,'alle Spiele'!$H49&lt;&gt;'alle Spiele'!$J49),Punktsystem!$B$9,0)+IF(AND(Punktsystem!$D$11&lt;&gt;"",OR('alle Spiele'!$H49='alle Spiele'!DF49,'alle Spiele'!$J49='alle Spiele'!DG49)),Punktsystem!$B$11,0)+IF(AND(Punktsystem!$D$10&lt;&gt;"",'alle Spiele'!$H49='alle Spiele'!$J49,'alle Spiele'!DF49='alle Spiele'!DG49,ABS('alle Spiele'!$H49-'alle Spiele'!DF49)=1),Punktsystem!$B$10,0),0)</f>
        <v>0</v>
      </c>
      <c r="DH49" s="223">
        <f>IF(DF49=Punktsystem!$B$5,IF(AND(Punktsystem!$I$14&lt;&gt;"",'alle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I49" s="226">
        <f>IF(OR('alle Spiele'!DI49="",'alle Spiele'!DJ49="",'alle Spiele'!$K49="x"),0,IF(AND('alle Spiele'!$H49='alle Spiele'!DI49,'alle Spiele'!$J49='alle Spiele'!DJ49),Punktsystem!$B$5,IF(OR(AND('alle Spiele'!$H49-'alle Spiele'!$J49&lt;0,'alle Spiele'!DI49-'alle Spiele'!DJ49&lt;0),AND('alle Spiele'!$H49-'alle Spiele'!$J49&gt;0,'alle Spiele'!DI49-'alle Spiele'!DJ49&gt;0),AND('alle Spiele'!$H49-'alle Spiele'!$J49=0,'alle Spiele'!DI49-'alle Spiele'!DJ49=0)),Punktsystem!$B$6,0)))</f>
        <v>0</v>
      </c>
      <c r="DJ49" s="222">
        <f>IF(DI49=Punktsystem!$B$6,IF(AND(Punktsystem!$D$9&lt;&gt;"",'alle Spiele'!$H49-'alle Spiele'!$J49='alle Spiele'!DI49-'alle Spiele'!DJ49,'alle Spiele'!$H49&lt;&gt;'alle Spiele'!$J49),Punktsystem!$B$9,0)+IF(AND(Punktsystem!$D$11&lt;&gt;"",OR('alle Spiele'!$H49='alle Spiele'!DI49,'alle Spiele'!$J49='alle Spiele'!DJ49)),Punktsystem!$B$11,0)+IF(AND(Punktsystem!$D$10&lt;&gt;"",'alle Spiele'!$H49='alle Spiele'!$J49,'alle Spiele'!DI49='alle Spiele'!DJ49,ABS('alle Spiele'!$H49-'alle Spiele'!DI49)=1),Punktsystem!$B$10,0),0)</f>
        <v>0</v>
      </c>
      <c r="DK49" s="223">
        <f>IF(DI49=Punktsystem!$B$5,IF(AND(Punktsystem!$I$14&lt;&gt;"",'alle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L49" s="226">
        <f>IF(OR('alle Spiele'!DL49="",'alle Spiele'!DM49="",'alle Spiele'!$K49="x"),0,IF(AND('alle Spiele'!$H49='alle Spiele'!DL49,'alle Spiele'!$J49='alle Spiele'!DM49),Punktsystem!$B$5,IF(OR(AND('alle Spiele'!$H49-'alle Spiele'!$J49&lt;0,'alle Spiele'!DL49-'alle Spiele'!DM49&lt;0),AND('alle Spiele'!$H49-'alle Spiele'!$J49&gt;0,'alle Spiele'!DL49-'alle Spiele'!DM49&gt;0),AND('alle Spiele'!$H49-'alle Spiele'!$J49=0,'alle Spiele'!DL49-'alle Spiele'!DM49=0)),Punktsystem!$B$6,0)))</f>
        <v>0</v>
      </c>
      <c r="DM49" s="222">
        <f>IF(DL49=Punktsystem!$B$6,IF(AND(Punktsystem!$D$9&lt;&gt;"",'alle Spiele'!$H49-'alle Spiele'!$J49='alle Spiele'!DL49-'alle Spiele'!DM49,'alle Spiele'!$H49&lt;&gt;'alle Spiele'!$J49),Punktsystem!$B$9,0)+IF(AND(Punktsystem!$D$11&lt;&gt;"",OR('alle Spiele'!$H49='alle Spiele'!DL49,'alle Spiele'!$J49='alle Spiele'!DM49)),Punktsystem!$B$11,0)+IF(AND(Punktsystem!$D$10&lt;&gt;"",'alle Spiele'!$H49='alle Spiele'!$J49,'alle Spiele'!DL49='alle Spiele'!DM49,ABS('alle Spiele'!$H49-'alle Spiele'!DL49)=1),Punktsystem!$B$10,0),0)</f>
        <v>0</v>
      </c>
      <c r="DN49" s="223">
        <f>IF(DL49=Punktsystem!$B$5,IF(AND(Punktsystem!$I$14&lt;&gt;"",'alle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O49" s="226">
        <f>IF(OR('alle Spiele'!DO49="",'alle Spiele'!DP49="",'alle Spiele'!$K49="x"),0,IF(AND('alle Spiele'!$H49='alle Spiele'!DO49,'alle Spiele'!$J49='alle Spiele'!DP49),Punktsystem!$B$5,IF(OR(AND('alle Spiele'!$H49-'alle Spiele'!$J49&lt;0,'alle Spiele'!DO49-'alle Spiele'!DP49&lt;0),AND('alle Spiele'!$H49-'alle Spiele'!$J49&gt;0,'alle Spiele'!DO49-'alle Spiele'!DP49&gt;0),AND('alle Spiele'!$H49-'alle Spiele'!$J49=0,'alle Spiele'!DO49-'alle Spiele'!DP49=0)),Punktsystem!$B$6,0)))</f>
        <v>0</v>
      </c>
      <c r="DP49" s="222">
        <f>IF(DO49=Punktsystem!$B$6,IF(AND(Punktsystem!$D$9&lt;&gt;"",'alle Spiele'!$H49-'alle Spiele'!$J49='alle Spiele'!DO49-'alle Spiele'!DP49,'alle Spiele'!$H49&lt;&gt;'alle Spiele'!$J49),Punktsystem!$B$9,0)+IF(AND(Punktsystem!$D$11&lt;&gt;"",OR('alle Spiele'!$H49='alle Spiele'!DO49,'alle Spiele'!$J49='alle Spiele'!DP49)),Punktsystem!$B$11,0)+IF(AND(Punktsystem!$D$10&lt;&gt;"",'alle Spiele'!$H49='alle Spiele'!$J49,'alle Spiele'!DO49='alle Spiele'!DP49,ABS('alle Spiele'!$H49-'alle Spiele'!DO49)=1),Punktsystem!$B$10,0),0)</f>
        <v>0</v>
      </c>
      <c r="DQ49" s="223">
        <f>IF(DO49=Punktsystem!$B$5,IF(AND(Punktsystem!$I$14&lt;&gt;"",'alle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R49" s="226">
        <f>IF(OR('alle Spiele'!DR49="",'alle Spiele'!DS49="",'alle Spiele'!$K49="x"),0,IF(AND('alle Spiele'!$H49='alle Spiele'!DR49,'alle Spiele'!$J49='alle Spiele'!DS49),Punktsystem!$B$5,IF(OR(AND('alle Spiele'!$H49-'alle Spiele'!$J49&lt;0,'alle Spiele'!DR49-'alle Spiele'!DS49&lt;0),AND('alle Spiele'!$H49-'alle Spiele'!$J49&gt;0,'alle Spiele'!DR49-'alle Spiele'!DS49&gt;0),AND('alle Spiele'!$H49-'alle Spiele'!$J49=0,'alle Spiele'!DR49-'alle Spiele'!DS49=0)),Punktsystem!$B$6,0)))</f>
        <v>0</v>
      </c>
      <c r="DS49" s="222">
        <f>IF(DR49=Punktsystem!$B$6,IF(AND(Punktsystem!$D$9&lt;&gt;"",'alle Spiele'!$H49-'alle Spiele'!$J49='alle Spiele'!DR49-'alle Spiele'!DS49,'alle Spiele'!$H49&lt;&gt;'alle Spiele'!$J49),Punktsystem!$B$9,0)+IF(AND(Punktsystem!$D$11&lt;&gt;"",OR('alle Spiele'!$H49='alle Spiele'!DR49,'alle Spiele'!$J49='alle Spiele'!DS49)),Punktsystem!$B$11,0)+IF(AND(Punktsystem!$D$10&lt;&gt;"",'alle Spiele'!$H49='alle Spiele'!$J49,'alle Spiele'!DR49='alle Spiele'!DS49,ABS('alle Spiele'!$H49-'alle Spiele'!DR49)=1),Punktsystem!$B$10,0),0)</f>
        <v>0</v>
      </c>
      <c r="DT49" s="223">
        <f>IF(DR49=Punktsystem!$B$5,IF(AND(Punktsystem!$I$14&lt;&gt;"",'alle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U49" s="226">
        <f>IF(OR('alle Spiele'!DU49="",'alle Spiele'!DV49="",'alle Spiele'!$K49="x"),0,IF(AND('alle Spiele'!$H49='alle Spiele'!DU49,'alle Spiele'!$J49='alle Spiele'!DV49),Punktsystem!$B$5,IF(OR(AND('alle Spiele'!$H49-'alle Spiele'!$J49&lt;0,'alle Spiele'!DU49-'alle Spiele'!DV49&lt;0),AND('alle Spiele'!$H49-'alle Spiele'!$J49&gt;0,'alle Spiele'!DU49-'alle Spiele'!DV49&gt;0),AND('alle Spiele'!$H49-'alle Spiele'!$J49=0,'alle Spiele'!DU49-'alle Spiele'!DV49=0)),Punktsystem!$B$6,0)))</f>
        <v>0</v>
      </c>
      <c r="DV49" s="222">
        <f>IF(DU49=Punktsystem!$B$6,IF(AND(Punktsystem!$D$9&lt;&gt;"",'alle Spiele'!$H49-'alle Spiele'!$J49='alle Spiele'!DU49-'alle Spiele'!DV49,'alle Spiele'!$H49&lt;&gt;'alle Spiele'!$J49),Punktsystem!$B$9,0)+IF(AND(Punktsystem!$D$11&lt;&gt;"",OR('alle Spiele'!$H49='alle Spiele'!DU49,'alle Spiele'!$J49='alle Spiele'!DV49)),Punktsystem!$B$11,0)+IF(AND(Punktsystem!$D$10&lt;&gt;"",'alle Spiele'!$H49='alle Spiele'!$J49,'alle Spiele'!DU49='alle Spiele'!DV49,ABS('alle Spiele'!$H49-'alle Spiele'!DU49)=1),Punktsystem!$B$10,0),0)</f>
        <v>0</v>
      </c>
      <c r="DW49" s="223">
        <f>IF(DU49=Punktsystem!$B$5,IF(AND(Punktsystem!$I$14&lt;&gt;"",'alle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X49" s="226">
        <f>IF(OR('alle Spiele'!DX49="",'alle Spiele'!DY49="",'alle Spiele'!$K49="x"),0,IF(AND('alle Spiele'!$H49='alle Spiele'!DX49,'alle Spiele'!$J49='alle Spiele'!DY49),Punktsystem!$B$5,IF(OR(AND('alle Spiele'!$H49-'alle Spiele'!$J49&lt;0,'alle Spiele'!DX49-'alle Spiele'!DY49&lt;0),AND('alle Spiele'!$H49-'alle Spiele'!$J49&gt;0,'alle Spiele'!DX49-'alle Spiele'!DY49&gt;0),AND('alle Spiele'!$H49-'alle Spiele'!$J49=0,'alle Spiele'!DX49-'alle Spiele'!DY49=0)),Punktsystem!$B$6,0)))</f>
        <v>0</v>
      </c>
      <c r="DY49" s="222">
        <f>IF(DX49=Punktsystem!$B$6,IF(AND(Punktsystem!$D$9&lt;&gt;"",'alle Spiele'!$H49-'alle Spiele'!$J49='alle Spiele'!DX49-'alle Spiele'!DY49,'alle Spiele'!$H49&lt;&gt;'alle Spiele'!$J49),Punktsystem!$B$9,0)+IF(AND(Punktsystem!$D$11&lt;&gt;"",OR('alle Spiele'!$H49='alle Spiele'!DX49,'alle Spiele'!$J49='alle Spiele'!DY49)),Punktsystem!$B$11,0)+IF(AND(Punktsystem!$D$10&lt;&gt;"",'alle Spiele'!$H49='alle Spiele'!$J49,'alle Spiele'!DX49='alle Spiele'!DY49,ABS('alle Spiele'!$H49-'alle Spiele'!DX49)=1),Punktsystem!$B$10,0),0)</f>
        <v>0</v>
      </c>
      <c r="DZ49" s="223">
        <f>IF(DX49=Punktsystem!$B$5,IF(AND(Punktsystem!$I$14&lt;&gt;"",'alle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A49" s="226">
        <f>IF(OR('alle Spiele'!EA49="",'alle Spiele'!EB49="",'alle Spiele'!$K49="x"),0,IF(AND('alle Spiele'!$H49='alle Spiele'!EA49,'alle Spiele'!$J49='alle Spiele'!EB49),Punktsystem!$B$5,IF(OR(AND('alle Spiele'!$H49-'alle Spiele'!$J49&lt;0,'alle Spiele'!EA49-'alle Spiele'!EB49&lt;0),AND('alle Spiele'!$H49-'alle Spiele'!$J49&gt;0,'alle Spiele'!EA49-'alle Spiele'!EB49&gt;0),AND('alle Spiele'!$H49-'alle Spiele'!$J49=0,'alle Spiele'!EA49-'alle Spiele'!EB49=0)),Punktsystem!$B$6,0)))</f>
        <v>0</v>
      </c>
      <c r="EB49" s="222">
        <f>IF(EA49=Punktsystem!$B$6,IF(AND(Punktsystem!$D$9&lt;&gt;"",'alle Spiele'!$H49-'alle Spiele'!$J49='alle Spiele'!EA49-'alle Spiele'!EB49,'alle Spiele'!$H49&lt;&gt;'alle Spiele'!$J49),Punktsystem!$B$9,0)+IF(AND(Punktsystem!$D$11&lt;&gt;"",OR('alle Spiele'!$H49='alle Spiele'!EA49,'alle Spiele'!$J49='alle Spiele'!EB49)),Punktsystem!$B$11,0)+IF(AND(Punktsystem!$D$10&lt;&gt;"",'alle Spiele'!$H49='alle Spiele'!$J49,'alle Spiele'!EA49='alle Spiele'!EB49,ABS('alle Spiele'!$H49-'alle Spiele'!EA49)=1),Punktsystem!$B$10,0),0)</f>
        <v>0</v>
      </c>
      <c r="EC49" s="223">
        <f>IF(EA49=Punktsystem!$B$5,IF(AND(Punktsystem!$I$14&lt;&gt;"",'alle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D49" s="226">
        <f>IF(OR('alle Spiele'!ED49="",'alle Spiele'!EE49="",'alle Spiele'!$K49="x"),0,IF(AND('alle Spiele'!$H49='alle Spiele'!ED49,'alle Spiele'!$J49='alle Spiele'!EE49),Punktsystem!$B$5,IF(OR(AND('alle Spiele'!$H49-'alle Spiele'!$J49&lt;0,'alle Spiele'!ED49-'alle Spiele'!EE49&lt;0),AND('alle Spiele'!$H49-'alle Spiele'!$J49&gt;0,'alle Spiele'!ED49-'alle Spiele'!EE49&gt;0),AND('alle Spiele'!$H49-'alle Spiele'!$J49=0,'alle Spiele'!ED49-'alle Spiele'!EE49=0)),Punktsystem!$B$6,0)))</f>
        <v>0</v>
      </c>
      <c r="EE49" s="222">
        <f>IF(ED49=Punktsystem!$B$6,IF(AND(Punktsystem!$D$9&lt;&gt;"",'alle Spiele'!$H49-'alle Spiele'!$J49='alle Spiele'!ED49-'alle Spiele'!EE49,'alle Spiele'!$H49&lt;&gt;'alle Spiele'!$J49),Punktsystem!$B$9,0)+IF(AND(Punktsystem!$D$11&lt;&gt;"",OR('alle Spiele'!$H49='alle Spiele'!ED49,'alle Spiele'!$J49='alle Spiele'!EE49)),Punktsystem!$B$11,0)+IF(AND(Punktsystem!$D$10&lt;&gt;"",'alle Spiele'!$H49='alle Spiele'!$J49,'alle Spiele'!ED49='alle Spiele'!EE49,ABS('alle Spiele'!$H49-'alle Spiele'!ED49)=1),Punktsystem!$B$10,0),0)</f>
        <v>0</v>
      </c>
      <c r="EF49" s="223">
        <f>IF(ED49=Punktsystem!$B$5,IF(AND(Punktsystem!$I$14&lt;&gt;"",'alle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G49" s="226">
        <f>IF(OR('alle Spiele'!EG49="",'alle Spiele'!EH49="",'alle Spiele'!$K49="x"),0,IF(AND('alle Spiele'!$H49='alle Spiele'!EG49,'alle Spiele'!$J49='alle Spiele'!EH49),Punktsystem!$B$5,IF(OR(AND('alle Spiele'!$H49-'alle Spiele'!$J49&lt;0,'alle Spiele'!EG49-'alle Spiele'!EH49&lt;0),AND('alle Spiele'!$H49-'alle Spiele'!$J49&gt;0,'alle Spiele'!EG49-'alle Spiele'!EH49&gt;0),AND('alle Spiele'!$H49-'alle Spiele'!$J49=0,'alle Spiele'!EG49-'alle Spiele'!EH49=0)),Punktsystem!$B$6,0)))</f>
        <v>0</v>
      </c>
      <c r="EH49" s="222">
        <f>IF(EG49=Punktsystem!$B$6,IF(AND(Punktsystem!$D$9&lt;&gt;"",'alle Spiele'!$H49-'alle Spiele'!$J49='alle Spiele'!EG49-'alle Spiele'!EH49,'alle Spiele'!$H49&lt;&gt;'alle Spiele'!$J49),Punktsystem!$B$9,0)+IF(AND(Punktsystem!$D$11&lt;&gt;"",OR('alle Spiele'!$H49='alle Spiele'!EG49,'alle Spiele'!$J49='alle Spiele'!EH49)),Punktsystem!$B$11,0)+IF(AND(Punktsystem!$D$10&lt;&gt;"",'alle Spiele'!$H49='alle Spiele'!$J49,'alle Spiele'!EG49='alle Spiele'!EH49,ABS('alle Spiele'!$H49-'alle Spiele'!EG49)=1),Punktsystem!$B$10,0),0)</f>
        <v>0</v>
      </c>
      <c r="EI49" s="223">
        <f>IF(EG49=Punktsystem!$B$5,IF(AND(Punktsystem!$I$14&lt;&gt;"",'alle Spiele'!$H49+'alle Spiele'!$J49&gt;Punktsystem!$D$14),('alle Spiele'!$H49+'alle Spiele'!$J49-Punktsystem!$D$14)*Punktsystem!$F$14,0)+IF(AND(Punktsystem!$I$15&lt;&gt;"",ABS('alle Spiele'!$H49-'alle Spiele'!$J49)&gt;Punktsystem!$D$15),(ABS('alle Spiele'!$H49-'alle Spiele'!$J49)-Punktsystem!$D$15)*Punktsystem!$F$15,0),0)</f>
        <v>0</v>
      </c>
    </row>
    <row r="50" spans="1:139">
      <c r="A50"/>
      <c r="B50"/>
      <c r="C50"/>
      <c r="D50"/>
      <c r="E50"/>
      <c r="F50"/>
      <c r="G50"/>
      <c r="H50"/>
      <c r="J50"/>
      <c r="K50"/>
      <c r="L50"/>
      <c r="M50"/>
      <c r="N50"/>
      <c r="O50"/>
      <c r="P50"/>
      <c r="Q50"/>
      <c r="T50" s="226">
        <f>IF(OR('alle Spiele'!T50="",'alle Spiele'!U50="",'alle Spiele'!$K50="x"),0,IF(AND('alle Spiele'!$H50='alle Spiele'!T50,'alle Spiele'!$J50='alle Spiele'!U50),Punktsystem!$B$5,IF(OR(AND('alle Spiele'!$H50-'alle Spiele'!$J50&lt;0,'alle Spiele'!T50-'alle Spiele'!U50&lt;0),AND('alle Spiele'!$H50-'alle Spiele'!$J50&gt;0,'alle Spiele'!T50-'alle Spiele'!U50&gt;0),AND('alle Spiele'!$H50-'alle Spiele'!$J50=0,'alle Spiele'!T50-'alle Spiele'!U50=0)),Punktsystem!$B$6,0)))</f>
        <v>0</v>
      </c>
      <c r="U50" s="222">
        <f>IF(T50=Punktsystem!$B$6,IF(AND(Punktsystem!$D$9&lt;&gt;"",'alle Spiele'!$H50-'alle Spiele'!$J50='alle Spiele'!T50-'alle Spiele'!U50,'alle Spiele'!$H50&lt;&gt;'alle Spiele'!$J50),Punktsystem!$B$9,0)+IF(AND(Punktsystem!$D$11&lt;&gt;"",OR('alle Spiele'!$H50='alle Spiele'!T50,'alle Spiele'!$J50='alle Spiele'!U50)),Punktsystem!$B$11,0)+IF(AND(Punktsystem!$D$10&lt;&gt;"",'alle Spiele'!$H50='alle Spiele'!$J50,'alle Spiele'!T50='alle Spiele'!U50,ABS('alle Spiele'!$H50-'alle Spiele'!T50)=1),Punktsystem!$B$10,0),0)</f>
        <v>0</v>
      </c>
      <c r="V50" s="223">
        <f>IF(T50=Punktsystem!$B$5,IF(AND(Punktsystem!$I$14&lt;&gt;"",'alle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W50" s="226">
        <f>IF(OR('alle Spiele'!W50="",'alle Spiele'!X50="",'alle Spiele'!$K50="x"),0,IF(AND('alle Spiele'!$H50='alle Spiele'!W50,'alle Spiele'!$J50='alle Spiele'!X50),Punktsystem!$B$5,IF(OR(AND('alle Spiele'!$H50-'alle Spiele'!$J50&lt;0,'alle Spiele'!W50-'alle Spiele'!X50&lt;0),AND('alle Spiele'!$H50-'alle Spiele'!$J50&gt;0,'alle Spiele'!W50-'alle Spiele'!X50&gt;0),AND('alle Spiele'!$H50-'alle Spiele'!$J50=0,'alle Spiele'!W50-'alle Spiele'!X50=0)),Punktsystem!$B$6,0)))</f>
        <v>0</v>
      </c>
      <c r="X50" s="222">
        <f>IF(W50=Punktsystem!$B$6,IF(AND(Punktsystem!$D$9&lt;&gt;"",'alle Spiele'!$H50-'alle Spiele'!$J50='alle Spiele'!W50-'alle Spiele'!X50,'alle Spiele'!$H50&lt;&gt;'alle Spiele'!$J50),Punktsystem!$B$9,0)+IF(AND(Punktsystem!$D$11&lt;&gt;"",OR('alle Spiele'!$H50='alle Spiele'!W50,'alle Spiele'!$J50='alle Spiele'!X50)),Punktsystem!$B$11,0)+IF(AND(Punktsystem!$D$10&lt;&gt;"",'alle Spiele'!$H50='alle Spiele'!$J50,'alle Spiele'!W50='alle Spiele'!X50,ABS('alle Spiele'!$H50-'alle Spiele'!W50)=1),Punktsystem!$B$10,0),0)</f>
        <v>0</v>
      </c>
      <c r="Y50" s="223">
        <f>IF(W50=Punktsystem!$B$5,IF(AND(Punktsystem!$I$14&lt;&gt;"",'alle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Z50" s="226">
        <f>IF(OR('alle Spiele'!Z50="",'alle Spiele'!AA50="",'alle Spiele'!$K50="x"),0,IF(AND('alle Spiele'!$H50='alle Spiele'!Z50,'alle Spiele'!$J50='alle Spiele'!AA50),Punktsystem!$B$5,IF(OR(AND('alle Spiele'!$H50-'alle Spiele'!$J50&lt;0,'alle Spiele'!Z50-'alle Spiele'!AA50&lt;0),AND('alle Spiele'!$H50-'alle Spiele'!$J50&gt;0,'alle Spiele'!Z50-'alle Spiele'!AA50&gt;0),AND('alle Spiele'!$H50-'alle Spiele'!$J50=0,'alle Spiele'!Z50-'alle Spiele'!AA50=0)),Punktsystem!$B$6,0)))</f>
        <v>0</v>
      </c>
      <c r="AA50" s="222">
        <f>IF(Z50=Punktsystem!$B$6,IF(AND(Punktsystem!$D$9&lt;&gt;"",'alle Spiele'!$H50-'alle Spiele'!$J50='alle Spiele'!Z50-'alle Spiele'!AA50,'alle Spiele'!$H50&lt;&gt;'alle Spiele'!$J50),Punktsystem!$B$9,0)+IF(AND(Punktsystem!$D$11&lt;&gt;"",OR('alle Spiele'!$H50='alle Spiele'!Z50,'alle Spiele'!$J50='alle Spiele'!AA50)),Punktsystem!$B$11,0)+IF(AND(Punktsystem!$D$10&lt;&gt;"",'alle Spiele'!$H50='alle Spiele'!$J50,'alle Spiele'!Z50='alle Spiele'!AA50,ABS('alle Spiele'!$H50-'alle Spiele'!Z50)=1),Punktsystem!$B$10,0),0)</f>
        <v>0</v>
      </c>
      <c r="AB50" s="223">
        <f>IF(Z50=Punktsystem!$B$5,IF(AND(Punktsystem!$I$14&lt;&gt;"",'alle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C50" s="226">
        <f>IF(OR('alle Spiele'!AC50="",'alle Spiele'!AD50="",'alle Spiele'!$K50="x"),0,IF(AND('alle Spiele'!$H50='alle Spiele'!AC50,'alle Spiele'!$J50='alle Spiele'!AD50),Punktsystem!$B$5,IF(OR(AND('alle Spiele'!$H50-'alle Spiele'!$J50&lt;0,'alle Spiele'!AC50-'alle Spiele'!AD50&lt;0),AND('alle Spiele'!$H50-'alle Spiele'!$J50&gt;0,'alle Spiele'!AC50-'alle Spiele'!AD50&gt;0),AND('alle Spiele'!$H50-'alle Spiele'!$J50=0,'alle Spiele'!AC50-'alle Spiele'!AD50=0)),Punktsystem!$B$6,0)))</f>
        <v>0</v>
      </c>
      <c r="AD50" s="222">
        <f>IF(AC50=Punktsystem!$B$6,IF(AND(Punktsystem!$D$9&lt;&gt;"",'alle Spiele'!$H50-'alle Spiele'!$J50='alle Spiele'!AC50-'alle Spiele'!AD50,'alle Spiele'!$H50&lt;&gt;'alle Spiele'!$J50),Punktsystem!$B$9,0)+IF(AND(Punktsystem!$D$11&lt;&gt;"",OR('alle Spiele'!$H50='alle Spiele'!AC50,'alle Spiele'!$J50='alle Spiele'!AD50)),Punktsystem!$B$11,0)+IF(AND(Punktsystem!$D$10&lt;&gt;"",'alle Spiele'!$H50='alle Spiele'!$J50,'alle Spiele'!AC50='alle Spiele'!AD50,ABS('alle Spiele'!$H50-'alle Spiele'!AC50)=1),Punktsystem!$B$10,0),0)</f>
        <v>0</v>
      </c>
      <c r="AE50" s="223">
        <f>IF(AC50=Punktsystem!$B$5,IF(AND(Punktsystem!$I$14&lt;&gt;"",'alle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F50" s="226">
        <f>IF(OR('alle Spiele'!AF50="",'alle Spiele'!AG50="",'alle Spiele'!$K50="x"),0,IF(AND('alle Spiele'!$H50='alle Spiele'!AF50,'alle Spiele'!$J50='alle Spiele'!AG50),Punktsystem!$B$5,IF(OR(AND('alle Spiele'!$H50-'alle Spiele'!$J50&lt;0,'alle Spiele'!AF50-'alle Spiele'!AG50&lt;0),AND('alle Spiele'!$H50-'alle Spiele'!$J50&gt;0,'alle Spiele'!AF50-'alle Spiele'!AG50&gt;0),AND('alle Spiele'!$H50-'alle Spiele'!$J50=0,'alle Spiele'!AF50-'alle Spiele'!AG50=0)),Punktsystem!$B$6,0)))</f>
        <v>0</v>
      </c>
      <c r="AG50" s="222">
        <f>IF(AF50=Punktsystem!$B$6,IF(AND(Punktsystem!$D$9&lt;&gt;"",'alle Spiele'!$H50-'alle Spiele'!$J50='alle Spiele'!AF50-'alle Spiele'!AG50,'alle Spiele'!$H50&lt;&gt;'alle Spiele'!$J50),Punktsystem!$B$9,0)+IF(AND(Punktsystem!$D$11&lt;&gt;"",OR('alle Spiele'!$H50='alle Spiele'!AF50,'alle Spiele'!$J50='alle Spiele'!AG50)),Punktsystem!$B$11,0)+IF(AND(Punktsystem!$D$10&lt;&gt;"",'alle Spiele'!$H50='alle Spiele'!$J50,'alle Spiele'!AF50='alle Spiele'!AG50,ABS('alle Spiele'!$H50-'alle Spiele'!AF50)=1),Punktsystem!$B$10,0),0)</f>
        <v>0</v>
      </c>
      <c r="AH50" s="223">
        <f>IF(AF50=Punktsystem!$B$5,IF(AND(Punktsystem!$I$14&lt;&gt;"",'alle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I50" s="226">
        <f>IF(OR('alle Spiele'!AI50="",'alle Spiele'!AJ50="",'alle Spiele'!$K50="x"),0,IF(AND('alle Spiele'!$H50='alle Spiele'!AI50,'alle Spiele'!$J50='alle Spiele'!AJ50),Punktsystem!$B$5,IF(OR(AND('alle Spiele'!$H50-'alle Spiele'!$J50&lt;0,'alle Spiele'!AI50-'alle Spiele'!AJ50&lt;0),AND('alle Spiele'!$H50-'alle Spiele'!$J50&gt;0,'alle Spiele'!AI50-'alle Spiele'!AJ50&gt;0),AND('alle Spiele'!$H50-'alle Spiele'!$J50=0,'alle Spiele'!AI50-'alle Spiele'!AJ50=0)),Punktsystem!$B$6,0)))</f>
        <v>0</v>
      </c>
      <c r="AJ50" s="222">
        <f>IF(AI50=Punktsystem!$B$6,IF(AND(Punktsystem!$D$9&lt;&gt;"",'alle Spiele'!$H50-'alle Spiele'!$J50='alle Spiele'!AI50-'alle Spiele'!AJ50,'alle Spiele'!$H50&lt;&gt;'alle Spiele'!$J50),Punktsystem!$B$9,0)+IF(AND(Punktsystem!$D$11&lt;&gt;"",OR('alle Spiele'!$H50='alle Spiele'!AI50,'alle Spiele'!$J50='alle Spiele'!AJ50)),Punktsystem!$B$11,0)+IF(AND(Punktsystem!$D$10&lt;&gt;"",'alle Spiele'!$H50='alle Spiele'!$J50,'alle Spiele'!AI50='alle Spiele'!AJ50,ABS('alle Spiele'!$H50-'alle Spiele'!AI50)=1),Punktsystem!$B$10,0),0)</f>
        <v>0</v>
      </c>
      <c r="AK50" s="223">
        <f>IF(AI50=Punktsystem!$B$5,IF(AND(Punktsystem!$I$14&lt;&gt;"",'alle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L50" s="226">
        <f>IF(OR('alle Spiele'!AL50="",'alle Spiele'!AM50="",'alle Spiele'!$K50="x"),0,IF(AND('alle Spiele'!$H50='alle Spiele'!AL50,'alle Spiele'!$J50='alle Spiele'!AM50),Punktsystem!$B$5,IF(OR(AND('alle Spiele'!$H50-'alle Spiele'!$J50&lt;0,'alle Spiele'!AL50-'alle Spiele'!AM50&lt;0),AND('alle Spiele'!$H50-'alle Spiele'!$J50&gt;0,'alle Spiele'!AL50-'alle Spiele'!AM50&gt;0),AND('alle Spiele'!$H50-'alle Spiele'!$J50=0,'alle Spiele'!AL50-'alle Spiele'!AM50=0)),Punktsystem!$B$6,0)))</f>
        <v>0</v>
      </c>
      <c r="AM50" s="222">
        <f>IF(AL50=Punktsystem!$B$6,IF(AND(Punktsystem!$D$9&lt;&gt;"",'alle Spiele'!$H50-'alle Spiele'!$J50='alle Spiele'!AL50-'alle Spiele'!AM50,'alle Spiele'!$H50&lt;&gt;'alle Spiele'!$J50),Punktsystem!$B$9,0)+IF(AND(Punktsystem!$D$11&lt;&gt;"",OR('alle Spiele'!$H50='alle Spiele'!AL50,'alle Spiele'!$J50='alle Spiele'!AM50)),Punktsystem!$B$11,0)+IF(AND(Punktsystem!$D$10&lt;&gt;"",'alle Spiele'!$H50='alle Spiele'!$J50,'alle Spiele'!AL50='alle Spiele'!AM50,ABS('alle Spiele'!$H50-'alle Spiele'!AL50)=1),Punktsystem!$B$10,0),0)</f>
        <v>0</v>
      </c>
      <c r="AN50" s="223">
        <f>IF(AL50=Punktsystem!$B$5,IF(AND(Punktsystem!$I$14&lt;&gt;"",'alle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O50" s="226">
        <f>IF(OR('alle Spiele'!AO50="",'alle Spiele'!AP50="",'alle Spiele'!$K50="x"),0,IF(AND('alle Spiele'!$H50='alle Spiele'!AO50,'alle Spiele'!$J50='alle Spiele'!AP50),Punktsystem!$B$5,IF(OR(AND('alle Spiele'!$H50-'alle Spiele'!$J50&lt;0,'alle Spiele'!AO50-'alle Spiele'!AP50&lt;0),AND('alle Spiele'!$H50-'alle Spiele'!$J50&gt;0,'alle Spiele'!AO50-'alle Spiele'!AP50&gt;0),AND('alle Spiele'!$H50-'alle Spiele'!$J50=0,'alle Spiele'!AO50-'alle Spiele'!AP50=0)),Punktsystem!$B$6,0)))</f>
        <v>0</v>
      </c>
      <c r="AP50" s="222">
        <f>IF(AO50=Punktsystem!$B$6,IF(AND(Punktsystem!$D$9&lt;&gt;"",'alle Spiele'!$H50-'alle Spiele'!$J50='alle Spiele'!AO50-'alle Spiele'!AP50,'alle Spiele'!$H50&lt;&gt;'alle Spiele'!$J50),Punktsystem!$B$9,0)+IF(AND(Punktsystem!$D$11&lt;&gt;"",OR('alle Spiele'!$H50='alle Spiele'!AO50,'alle Spiele'!$J50='alle Spiele'!AP50)),Punktsystem!$B$11,0)+IF(AND(Punktsystem!$D$10&lt;&gt;"",'alle Spiele'!$H50='alle Spiele'!$J50,'alle Spiele'!AO50='alle Spiele'!AP50,ABS('alle Spiele'!$H50-'alle Spiele'!AO50)=1),Punktsystem!$B$10,0),0)</f>
        <v>0</v>
      </c>
      <c r="AQ50" s="223">
        <f>IF(AO50=Punktsystem!$B$5,IF(AND(Punktsystem!$I$14&lt;&gt;"",'alle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R50" s="226">
        <f>IF(OR('alle Spiele'!AR50="",'alle Spiele'!AS50="",'alle Spiele'!$K50="x"),0,IF(AND('alle Spiele'!$H50='alle Spiele'!AR50,'alle Spiele'!$J50='alle Spiele'!AS50),Punktsystem!$B$5,IF(OR(AND('alle Spiele'!$H50-'alle Spiele'!$J50&lt;0,'alle Spiele'!AR50-'alle Spiele'!AS50&lt;0),AND('alle Spiele'!$H50-'alle Spiele'!$J50&gt;0,'alle Spiele'!AR50-'alle Spiele'!AS50&gt;0),AND('alle Spiele'!$H50-'alle Spiele'!$J50=0,'alle Spiele'!AR50-'alle Spiele'!AS50=0)),Punktsystem!$B$6,0)))</f>
        <v>0</v>
      </c>
      <c r="AS50" s="222">
        <f>IF(AR50=Punktsystem!$B$6,IF(AND(Punktsystem!$D$9&lt;&gt;"",'alle Spiele'!$H50-'alle Spiele'!$J50='alle Spiele'!AR50-'alle Spiele'!AS50,'alle Spiele'!$H50&lt;&gt;'alle Spiele'!$J50),Punktsystem!$B$9,0)+IF(AND(Punktsystem!$D$11&lt;&gt;"",OR('alle Spiele'!$H50='alle Spiele'!AR50,'alle Spiele'!$J50='alle Spiele'!AS50)),Punktsystem!$B$11,0)+IF(AND(Punktsystem!$D$10&lt;&gt;"",'alle Spiele'!$H50='alle Spiele'!$J50,'alle Spiele'!AR50='alle Spiele'!AS50,ABS('alle Spiele'!$H50-'alle Spiele'!AR50)=1),Punktsystem!$B$10,0),0)</f>
        <v>0</v>
      </c>
      <c r="AT50" s="223">
        <f>IF(AR50=Punktsystem!$B$5,IF(AND(Punktsystem!$I$14&lt;&gt;"",'alle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U50" s="226">
        <f>IF(OR('alle Spiele'!AU50="",'alle Spiele'!AV50="",'alle Spiele'!$K50="x"),0,IF(AND('alle Spiele'!$H50='alle Spiele'!AU50,'alle Spiele'!$J50='alle Spiele'!AV50),Punktsystem!$B$5,IF(OR(AND('alle Spiele'!$H50-'alle Spiele'!$J50&lt;0,'alle Spiele'!AU50-'alle Spiele'!AV50&lt;0),AND('alle Spiele'!$H50-'alle Spiele'!$J50&gt;0,'alle Spiele'!AU50-'alle Spiele'!AV50&gt;0),AND('alle Spiele'!$H50-'alle Spiele'!$J50=0,'alle Spiele'!AU50-'alle Spiele'!AV50=0)),Punktsystem!$B$6,0)))</f>
        <v>0</v>
      </c>
      <c r="AV50" s="222">
        <f>IF(AU50=Punktsystem!$B$6,IF(AND(Punktsystem!$D$9&lt;&gt;"",'alle Spiele'!$H50-'alle Spiele'!$J50='alle Spiele'!AU50-'alle Spiele'!AV50,'alle Spiele'!$H50&lt;&gt;'alle Spiele'!$J50),Punktsystem!$B$9,0)+IF(AND(Punktsystem!$D$11&lt;&gt;"",OR('alle Spiele'!$H50='alle Spiele'!AU50,'alle Spiele'!$J50='alle Spiele'!AV50)),Punktsystem!$B$11,0)+IF(AND(Punktsystem!$D$10&lt;&gt;"",'alle Spiele'!$H50='alle Spiele'!$J50,'alle Spiele'!AU50='alle Spiele'!AV50,ABS('alle Spiele'!$H50-'alle Spiele'!AU50)=1),Punktsystem!$B$10,0),0)</f>
        <v>0</v>
      </c>
      <c r="AW50" s="223">
        <f>IF(AU50=Punktsystem!$B$5,IF(AND(Punktsystem!$I$14&lt;&gt;"",'alle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X50" s="226">
        <f>IF(OR('alle Spiele'!AX50="",'alle Spiele'!AY50="",'alle Spiele'!$K50="x"),0,IF(AND('alle Spiele'!$H50='alle Spiele'!AX50,'alle Spiele'!$J50='alle Spiele'!AY50),Punktsystem!$B$5,IF(OR(AND('alle Spiele'!$H50-'alle Spiele'!$J50&lt;0,'alle Spiele'!AX50-'alle Spiele'!AY50&lt;0),AND('alle Spiele'!$H50-'alle Spiele'!$J50&gt;0,'alle Spiele'!AX50-'alle Spiele'!AY50&gt;0),AND('alle Spiele'!$H50-'alle Spiele'!$J50=0,'alle Spiele'!AX50-'alle Spiele'!AY50=0)),Punktsystem!$B$6,0)))</f>
        <v>0</v>
      </c>
      <c r="AY50" s="222">
        <f>IF(AX50=Punktsystem!$B$6,IF(AND(Punktsystem!$D$9&lt;&gt;"",'alle Spiele'!$H50-'alle Spiele'!$J50='alle Spiele'!AX50-'alle Spiele'!AY50,'alle Spiele'!$H50&lt;&gt;'alle Spiele'!$J50),Punktsystem!$B$9,0)+IF(AND(Punktsystem!$D$11&lt;&gt;"",OR('alle Spiele'!$H50='alle Spiele'!AX50,'alle Spiele'!$J50='alle Spiele'!AY50)),Punktsystem!$B$11,0)+IF(AND(Punktsystem!$D$10&lt;&gt;"",'alle Spiele'!$H50='alle Spiele'!$J50,'alle Spiele'!AX50='alle Spiele'!AY50,ABS('alle Spiele'!$H50-'alle Spiele'!AX50)=1),Punktsystem!$B$10,0),0)</f>
        <v>0</v>
      </c>
      <c r="AZ50" s="223">
        <f>IF(AX50=Punktsystem!$B$5,IF(AND(Punktsystem!$I$14&lt;&gt;"",'alle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A50" s="226">
        <f>IF(OR('alle Spiele'!BA50="",'alle Spiele'!BB50="",'alle Spiele'!$K50="x"),0,IF(AND('alle Spiele'!$H50='alle Spiele'!BA50,'alle Spiele'!$J50='alle Spiele'!BB50),Punktsystem!$B$5,IF(OR(AND('alle Spiele'!$H50-'alle Spiele'!$J50&lt;0,'alle Spiele'!BA50-'alle Spiele'!BB50&lt;0),AND('alle Spiele'!$H50-'alle Spiele'!$J50&gt;0,'alle Spiele'!BA50-'alle Spiele'!BB50&gt;0),AND('alle Spiele'!$H50-'alle Spiele'!$J50=0,'alle Spiele'!BA50-'alle Spiele'!BB50=0)),Punktsystem!$B$6,0)))</f>
        <v>0</v>
      </c>
      <c r="BB50" s="222">
        <f>IF(BA50=Punktsystem!$B$6,IF(AND(Punktsystem!$D$9&lt;&gt;"",'alle Spiele'!$H50-'alle Spiele'!$J50='alle Spiele'!BA50-'alle Spiele'!BB50,'alle Spiele'!$H50&lt;&gt;'alle Spiele'!$J50),Punktsystem!$B$9,0)+IF(AND(Punktsystem!$D$11&lt;&gt;"",OR('alle Spiele'!$H50='alle Spiele'!BA50,'alle Spiele'!$J50='alle Spiele'!BB50)),Punktsystem!$B$11,0)+IF(AND(Punktsystem!$D$10&lt;&gt;"",'alle Spiele'!$H50='alle Spiele'!$J50,'alle Spiele'!BA50='alle Spiele'!BB50,ABS('alle Spiele'!$H50-'alle Spiele'!BA50)=1),Punktsystem!$B$10,0),0)</f>
        <v>0</v>
      </c>
      <c r="BC50" s="223">
        <f>IF(BA50=Punktsystem!$B$5,IF(AND(Punktsystem!$I$14&lt;&gt;"",'alle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D50" s="226">
        <f>IF(OR('alle Spiele'!BD50="",'alle Spiele'!BE50="",'alle Spiele'!$K50="x"),0,IF(AND('alle Spiele'!$H50='alle Spiele'!BD50,'alle Spiele'!$J50='alle Spiele'!BE50),Punktsystem!$B$5,IF(OR(AND('alle Spiele'!$H50-'alle Spiele'!$J50&lt;0,'alle Spiele'!BD50-'alle Spiele'!BE50&lt;0),AND('alle Spiele'!$H50-'alle Spiele'!$J50&gt;0,'alle Spiele'!BD50-'alle Spiele'!BE50&gt;0),AND('alle Spiele'!$H50-'alle Spiele'!$J50=0,'alle Spiele'!BD50-'alle Spiele'!BE50=0)),Punktsystem!$B$6,0)))</f>
        <v>0</v>
      </c>
      <c r="BE50" s="222">
        <f>IF(BD50=Punktsystem!$B$6,IF(AND(Punktsystem!$D$9&lt;&gt;"",'alle Spiele'!$H50-'alle Spiele'!$J50='alle Spiele'!BD50-'alle Spiele'!BE50,'alle Spiele'!$H50&lt;&gt;'alle Spiele'!$J50),Punktsystem!$B$9,0)+IF(AND(Punktsystem!$D$11&lt;&gt;"",OR('alle Spiele'!$H50='alle Spiele'!BD50,'alle Spiele'!$J50='alle Spiele'!BE50)),Punktsystem!$B$11,0)+IF(AND(Punktsystem!$D$10&lt;&gt;"",'alle Spiele'!$H50='alle Spiele'!$J50,'alle Spiele'!BD50='alle Spiele'!BE50,ABS('alle Spiele'!$H50-'alle Spiele'!BD50)=1),Punktsystem!$B$10,0),0)</f>
        <v>0</v>
      </c>
      <c r="BF50" s="223">
        <f>IF(BD50=Punktsystem!$B$5,IF(AND(Punktsystem!$I$14&lt;&gt;"",'alle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G50" s="226">
        <f>IF(OR('alle Spiele'!BG50="",'alle Spiele'!BH50="",'alle Spiele'!$K50="x"),0,IF(AND('alle Spiele'!$H50='alle Spiele'!BG50,'alle Spiele'!$J50='alle Spiele'!BH50),Punktsystem!$B$5,IF(OR(AND('alle Spiele'!$H50-'alle Spiele'!$J50&lt;0,'alle Spiele'!BG50-'alle Spiele'!BH50&lt;0),AND('alle Spiele'!$H50-'alle Spiele'!$J50&gt;0,'alle Spiele'!BG50-'alle Spiele'!BH50&gt;0),AND('alle Spiele'!$H50-'alle Spiele'!$J50=0,'alle Spiele'!BG50-'alle Spiele'!BH50=0)),Punktsystem!$B$6,0)))</f>
        <v>0</v>
      </c>
      <c r="BH50" s="222">
        <f>IF(BG50=Punktsystem!$B$6,IF(AND(Punktsystem!$D$9&lt;&gt;"",'alle Spiele'!$H50-'alle Spiele'!$J50='alle Spiele'!BG50-'alle Spiele'!BH50,'alle Spiele'!$H50&lt;&gt;'alle Spiele'!$J50),Punktsystem!$B$9,0)+IF(AND(Punktsystem!$D$11&lt;&gt;"",OR('alle Spiele'!$H50='alle Spiele'!BG50,'alle Spiele'!$J50='alle Spiele'!BH50)),Punktsystem!$B$11,0)+IF(AND(Punktsystem!$D$10&lt;&gt;"",'alle Spiele'!$H50='alle Spiele'!$J50,'alle Spiele'!BG50='alle Spiele'!BH50,ABS('alle Spiele'!$H50-'alle Spiele'!BG50)=1),Punktsystem!$B$10,0),0)</f>
        <v>0</v>
      </c>
      <c r="BI50" s="223">
        <f>IF(BG50=Punktsystem!$B$5,IF(AND(Punktsystem!$I$14&lt;&gt;"",'alle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J50" s="226">
        <f>IF(OR('alle Spiele'!BJ50="",'alle Spiele'!BK50="",'alle Spiele'!$K50="x"),0,IF(AND('alle Spiele'!$H50='alle Spiele'!BJ50,'alle Spiele'!$J50='alle Spiele'!BK50),Punktsystem!$B$5,IF(OR(AND('alle Spiele'!$H50-'alle Spiele'!$J50&lt;0,'alle Spiele'!BJ50-'alle Spiele'!BK50&lt;0),AND('alle Spiele'!$H50-'alle Spiele'!$J50&gt;0,'alle Spiele'!BJ50-'alle Spiele'!BK50&gt;0),AND('alle Spiele'!$H50-'alle Spiele'!$J50=0,'alle Spiele'!BJ50-'alle Spiele'!BK50=0)),Punktsystem!$B$6,0)))</f>
        <v>0</v>
      </c>
      <c r="BK50" s="222">
        <f>IF(BJ50=Punktsystem!$B$6,IF(AND(Punktsystem!$D$9&lt;&gt;"",'alle Spiele'!$H50-'alle Spiele'!$J50='alle Spiele'!BJ50-'alle Spiele'!BK50,'alle Spiele'!$H50&lt;&gt;'alle Spiele'!$J50),Punktsystem!$B$9,0)+IF(AND(Punktsystem!$D$11&lt;&gt;"",OR('alle Spiele'!$H50='alle Spiele'!BJ50,'alle Spiele'!$J50='alle Spiele'!BK50)),Punktsystem!$B$11,0)+IF(AND(Punktsystem!$D$10&lt;&gt;"",'alle Spiele'!$H50='alle Spiele'!$J50,'alle Spiele'!BJ50='alle Spiele'!BK50,ABS('alle Spiele'!$H50-'alle Spiele'!BJ50)=1),Punktsystem!$B$10,0),0)</f>
        <v>0</v>
      </c>
      <c r="BL50" s="223">
        <f>IF(BJ50=Punktsystem!$B$5,IF(AND(Punktsystem!$I$14&lt;&gt;"",'alle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M50" s="226">
        <f>IF(OR('alle Spiele'!BM50="",'alle Spiele'!BN50="",'alle Spiele'!$K50="x"),0,IF(AND('alle Spiele'!$H50='alle Spiele'!BM50,'alle Spiele'!$J50='alle Spiele'!BN50),Punktsystem!$B$5,IF(OR(AND('alle Spiele'!$H50-'alle Spiele'!$J50&lt;0,'alle Spiele'!BM50-'alle Spiele'!BN50&lt;0),AND('alle Spiele'!$H50-'alle Spiele'!$J50&gt;0,'alle Spiele'!BM50-'alle Spiele'!BN50&gt;0),AND('alle Spiele'!$H50-'alle Spiele'!$J50=0,'alle Spiele'!BM50-'alle Spiele'!BN50=0)),Punktsystem!$B$6,0)))</f>
        <v>0</v>
      </c>
      <c r="BN50" s="222">
        <f>IF(BM50=Punktsystem!$B$6,IF(AND(Punktsystem!$D$9&lt;&gt;"",'alle Spiele'!$H50-'alle Spiele'!$J50='alle Spiele'!BM50-'alle Spiele'!BN50,'alle Spiele'!$H50&lt;&gt;'alle Spiele'!$J50),Punktsystem!$B$9,0)+IF(AND(Punktsystem!$D$11&lt;&gt;"",OR('alle Spiele'!$H50='alle Spiele'!BM50,'alle Spiele'!$J50='alle Spiele'!BN50)),Punktsystem!$B$11,0)+IF(AND(Punktsystem!$D$10&lt;&gt;"",'alle Spiele'!$H50='alle Spiele'!$J50,'alle Spiele'!BM50='alle Spiele'!BN50,ABS('alle Spiele'!$H50-'alle Spiele'!BM50)=1),Punktsystem!$B$10,0),0)</f>
        <v>0</v>
      </c>
      <c r="BO50" s="223">
        <f>IF(BM50=Punktsystem!$B$5,IF(AND(Punktsystem!$I$14&lt;&gt;"",'alle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P50" s="226">
        <f>IF(OR('alle Spiele'!BP50="",'alle Spiele'!BQ50="",'alle Spiele'!$K50="x"),0,IF(AND('alle Spiele'!$H50='alle Spiele'!BP50,'alle Spiele'!$J50='alle Spiele'!BQ50),Punktsystem!$B$5,IF(OR(AND('alle Spiele'!$H50-'alle Spiele'!$J50&lt;0,'alle Spiele'!BP50-'alle Spiele'!BQ50&lt;0),AND('alle Spiele'!$H50-'alle Spiele'!$J50&gt;0,'alle Spiele'!BP50-'alle Spiele'!BQ50&gt;0),AND('alle Spiele'!$H50-'alle Spiele'!$J50=0,'alle Spiele'!BP50-'alle Spiele'!BQ50=0)),Punktsystem!$B$6,0)))</f>
        <v>0</v>
      </c>
      <c r="BQ50" s="222">
        <f>IF(BP50=Punktsystem!$B$6,IF(AND(Punktsystem!$D$9&lt;&gt;"",'alle Spiele'!$H50-'alle Spiele'!$J50='alle Spiele'!BP50-'alle Spiele'!BQ50,'alle Spiele'!$H50&lt;&gt;'alle Spiele'!$J50),Punktsystem!$B$9,0)+IF(AND(Punktsystem!$D$11&lt;&gt;"",OR('alle Spiele'!$H50='alle Spiele'!BP50,'alle Spiele'!$J50='alle Spiele'!BQ50)),Punktsystem!$B$11,0)+IF(AND(Punktsystem!$D$10&lt;&gt;"",'alle Spiele'!$H50='alle Spiele'!$J50,'alle Spiele'!BP50='alle Spiele'!BQ50,ABS('alle Spiele'!$H50-'alle Spiele'!BP50)=1),Punktsystem!$B$10,0),0)</f>
        <v>0</v>
      </c>
      <c r="BR50" s="223">
        <f>IF(BP50=Punktsystem!$B$5,IF(AND(Punktsystem!$I$14&lt;&gt;"",'alle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S50" s="226">
        <f>IF(OR('alle Spiele'!BS50="",'alle Spiele'!BT50="",'alle Spiele'!$K50="x"),0,IF(AND('alle Spiele'!$H50='alle Spiele'!BS50,'alle Spiele'!$J50='alle Spiele'!BT50),Punktsystem!$B$5,IF(OR(AND('alle Spiele'!$H50-'alle Spiele'!$J50&lt;0,'alle Spiele'!BS50-'alle Spiele'!BT50&lt;0),AND('alle Spiele'!$H50-'alle Spiele'!$J50&gt;0,'alle Spiele'!BS50-'alle Spiele'!BT50&gt;0),AND('alle Spiele'!$H50-'alle Spiele'!$J50=0,'alle Spiele'!BS50-'alle Spiele'!BT50=0)),Punktsystem!$B$6,0)))</f>
        <v>0</v>
      </c>
      <c r="BT50" s="222">
        <f>IF(BS50=Punktsystem!$B$6,IF(AND(Punktsystem!$D$9&lt;&gt;"",'alle Spiele'!$H50-'alle Spiele'!$J50='alle Spiele'!BS50-'alle Spiele'!BT50,'alle Spiele'!$H50&lt;&gt;'alle Spiele'!$J50),Punktsystem!$B$9,0)+IF(AND(Punktsystem!$D$11&lt;&gt;"",OR('alle Spiele'!$H50='alle Spiele'!BS50,'alle Spiele'!$J50='alle Spiele'!BT50)),Punktsystem!$B$11,0)+IF(AND(Punktsystem!$D$10&lt;&gt;"",'alle Spiele'!$H50='alle Spiele'!$J50,'alle Spiele'!BS50='alle Spiele'!BT50,ABS('alle Spiele'!$H50-'alle Spiele'!BS50)=1),Punktsystem!$B$10,0),0)</f>
        <v>0</v>
      </c>
      <c r="BU50" s="223">
        <f>IF(BS50=Punktsystem!$B$5,IF(AND(Punktsystem!$I$14&lt;&gt;"",'alle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V50" s="226">
        <f>IF(OR('alle Spiele'!BV50="",'alle Spiele'!BW50="",'alle Spiele'!$K50="x"),0,IF(AND('alle Spiele'!$H50='alle Spiele'!BV50,'alle Spiele'!$J50='alle Spiele'!BW50),Punktsystem!$B$5,IF(OR(AND('alle Spiele'!$H50-'alle Spiele'!$J50&lt;0,'alle Spiele'!BV50-'alle Spiele'!BW50&lt;0),AND('alle Spiele'!$H50-'alle Spiele'!$J50&gt;0,'alle Spiele'!BV50-'alle Spiele'!BW50&gt;0),AND('alle Spiele'!$H50-'alle Spiele'!$J50=0,'alle Spiele'!BV50-'alle Spiele'!BW50=0)),Punktsystem!$B$6,0)))</f>
        <v>0</v>
      </c>
      <c r="BW50" s="222">
        <f>IF(BV50=Punktsystem!$B$6,IF(AND(Punktsystem!$D$9&lt;&gt;"",'alle Spiele'!$H50-'alle Spiele'!$J50='alle Spiele'!BV50-'alle Spiele'!BW50,'alle Spiele'!$H50&lt;&gt;'alle Spiele'!$J50),Punktsystem!$B$9,0)+IF(AND(Punktsystem!$D$11&lt;&gt;"",OR('alle Spiele'!$H50='alle Spiele'!BV50,'alle Spiele'!$J50='alle Spiele'!BW50)),Punktsystem!$B$11,0)+IF(AND(Punktsystem!$D$10&lt;&gt;"",'alle Spiele'!$H50='alle Spiele'!$J50,'alle Spiele'!BV50='alle Spiele'!BW50,ABS('alle Spiele'!$H50-'alle Spiele'!BV50)=1),Punktsystem!$B$10,0),0)</f>
        <v>0</v>
      </c>
      <c r="BX50" s="223">
        <f>IF(BV50=Punktsystem!$B$5,IF(AND(Punktsystem!$I$14&lt;&gt;"",'alle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Y50" s="226">
        <f>IF(OR('alle Spiele'!BY50="",'alle Spiele'!BZ50="",'alle Spiele'!$K50="x"),0,IF(AND('alle Spiele'!$H50='alle Spiele'!BY50,'alle Spiele'!$J50='alle Spiele'!BZ50),Punktsystem!$B$5,IF(OR(AND('alle Spiele'!$H50-'alle Spiele'!$J50&lt;0,'alle Spiele'!BY50-'alle Spiele'!BZ50&lt;0),AND('alle Spiele'!$H50-'alle Spiele'!$J50&gt;0,'alle Spiele'!BY50-'alle Spiele'!BZ50&gt;0),AND('alle Spiele'!$H50-'alle Spiele'!$J50=0,'alle Spiele'!BY50-'alle Spiele'!BZ50=0)),Punktsystem!$B$6,0)))</f>
        <v>0</v>
      </c>
      <c r="BZ50" s="222">
        <f>IF(BY50=Punktsystem!$B$6,IF(AND(Punktsystem!$D$9&lt;&gt;"",'alle Spiele'!$H50-'alle Spiele'!$J50='alle Spiele'!BY50-'alle Spiele'!BZ50,'alle Spiele'!$H50&lt;&gt;'alle Spiele'!$J50),Punktsystem!$B$9,0)+IF(AND(Punktsystem!$D$11&lt;&gt;"",OR('alle Spiele'!$H50='alle Spiele'!BY50,'alle Spiele'!$J50='alle Spiele'!BZ50)),Punktsystem!$B$11,0)+IF(AND(Punktsystem!$D$10&lt;&gt;"",'alle Spiele'!$H50='alle Spiele'!$J50,'alle Spiele'!BY50='alle Spiele'!BZ50,ABS('alle Spiele'!$H50-'alle Spiele'!BY50)=1),Punktsystem!$B$10,0),0)</f>
        <v>0</v>
      </c>
      <c r="CA50" s="223">
        <f>IF(BY50=Punktsystem!$B$5,IF(AND(Punktsystem!$I$14&lt;&gt;"",'alle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B50" s="226">
        <f>IF(OR('alle Spiele'!CB50="",'alle Spiele'!CC50="",'alle Spiele'!$K50="x"),0,IF(AND('alle Spiele'!$H50='alle Spiele'!CB50,'alle Spiele'!$J50='alle Spiele'!CC50),Punktsystem!$B$5,IF(OR(AND('alle Spiele'!$H50-'alle Spiele'!$J50&lt;0,'alle Spiele'!CB50-'alle Spiele'!CC50&lt;0),AND('alle Spiele'!$H50-'alle Spiele'!$J50&gt;0,'alle Spiele'!CB50-'alle Spiele'!CC50&gt;0),AND('alle Spiele'!$H50-'alle Spiele'!$J50=0,'alle Spiele'!CB50-'alle Spiele'!CC50=0)),Punktsystem!$B$6,0)))</f>
        <v>0</v>
      </c>
      <c r="CC50" s="222">
        <f>IF(CB50=Punktsystem!$B$6,IF(AND(Punktsystem!$D$9&lt;&gt;"",'alle Spiele'!$H50-'alle Spiele'!$J50='alle Spiele'!CB50-'alle Spiele'!CC50,'alle Spiele'!$H50&lt;&gt;'alle Spiele'!$J50),Punktsystem!$B$9,0)+IF(AND(Punktsystem!$D$11&lt;&gt;"",OR('alle Spiele'!$H50='alle Spiele'!CB50,'alle Spiele'!$J50='alle Spiele'!CC50)),Punktsystem!$B$11,0)+IF(AND(Punktsystem!$D$10&lt;&gt;"",'alle Spiele'!$H50='alle Spiele'!$J50,'alle Spiele'!CB50='alle Spiele'!CC50,ABS('alle Spiele'!$H50-'alle Spiele'!CB50)=1),Punktsystem!$B$10,0),0)</f>
        <v>0</v>
      </c>
      <c r="CD50" s="223">
        <f>IF(CB50=Punktsystem!$B$5,IF(AND(Punktsystem!$I$14&lt;&gt;"",'alle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E50" s="226">
        <f>IF(OR('alle Spiele'!CE50="",'alle Spiele'!CF50="",'alle Spiele'!$K50="x"),0,IF(AND('alle Spiele'!$H50='alle Spiele'!CE50,'alle Spiele'!$J50='alle Spiele'!CF50),Punktsystem!$B$5,IF(OR(AND('alle Spiele'!$H50-'alle Spiele'!$J50&lt;0,'alle Spiele'!CE50-'alle Spiele'!CF50&lt;0),AND('alle Spiele'!$H50-'alle Spiele'!$J50&gt;0,'alle Spiele'!CE50-'alle Spiele'!CF50&gt;0),AND('alle Spiele'!$H50-'alle Spiele'!$J50=0,'alle Spiele'!CE50-'alle Spiele'!CF50=0)),Punktsystem!$B$6,0)))</f>
        <v>0</v>
      </c>
      <c r="CF50" s="222">
        <f>IF(CE50=Punktsystem!$B$6,IF(AND(Punktsystem!$D$9&lt;&gt;"",'alle Spiele'!$H50-'alle Spiele'!$J50='alle Spiele'!CE50-'alle Spiele'!CF50,'alle Spiele'!$H50&lt;&gt;'alle Spiele'!$J50),Punktsystem!$B$9,0)+IF(AND(Punktsystem!$D$11&lt;&gt;"",OR('alle Spiele'!$H50='alle Spiele'!CE50,'alle Spiele'!$J50='alle Spiele'!CF50)),Punktsystem!$B$11,0)+IF(AND(Punktsystem!$D$10&lt;&gt;"",'alle Spiele'!$H50='alle Spiele'!$J50,'alle Spiele'!CE50='alle Spiele'!CF50,ABS('alle Spiele'!$H50-'alle Spiele'!CE50)=1),Punktsystem!$B$10,0),0)</f>
        <v>0</v>
      </c>
      <c r="CG50" s="223">
        <f>IF(CE50=Punktsystem!$B$5,IF(AND(Punktsystem!$I$14&lt;&gt;"",'alle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H50" s="226">
        <f>IF(OR('alle Spiele'!CH50="",'alle Spiele'!CI50="",'alle Spiele'!$K50="x"),0,IF(AND('alle Spiele'!$H50='alle Spiele'!CH50,'alle Spiele'!$J50='alle Spiele'!CI50),Punktsystem!$B$5,IF(OR(AND('alle Spiele'!$H50-'alle Spiele'!$J50&lt;0,'alle Spiele'!CH50-'alle Spiele'!CI50&lt;0),AND('alle Spiele'!$H50-'alle Spiele'!$J50&gt;0,'alle Spiele'!CH50-'alle Spiele'!CI50&gt;0),AND('alle Spiele'!$H50-'alle Spiele'!$J50=0,'alle Spiele'!CH50-'alle Spiele'!CI50=0)),Punktsystem!$B$6,0)))</f>
        <v>0</v>
      </c>
      <c r="CI50" s="222">
        <f>IF(CH50=Punktsystem!$B$6,IF(AND(Punktsystem!$D$9&lt;&gt;"",'alle Spiele'!$H50-'alle Spiele'!$J50='alle Spiele'!CH50-'alle Spiele'!CI50,'alle Spiele'!$H50&lt;&gt;'alle Spiele'!$J50),Punktsystem!$B$9,0)+IF(AND(Punktsystem!$D$11&lt;&gt;"",OR('alle Spiele'!$H50='alle Spiele'!CH50,'alle Spiele'!$J50='alle Spiele'!CI50)),Punktsystem!$B$11,0)+IF(AND(Punktsystem!$D$10&lt;&gt;"",'alle Spiele'!$H50='alle Spiele'!$J50,'alle Spiele'!CH50='alle Spiele'!CI50,ABS('alle Spiele'!$H50-'alle Spiele'!CH50)=1),Punktsystem!$B$10,0),0)</f>
        <v>0</v>
      </c>
      <c r="CJ50" s="223">
        <f>IF(CH50=Punktsystem!$B$5,IF(AND(Punktsystem!$I$14&lt;&gt;"",'alle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K50" s="226">
        <f>IF(OR('alle Spiele'!CK50="",'alle Spiele'!CL50="",'alle Spiele'!$K50="x"),0,IF(AND('alle Spiele'!$H50='alle Spiele'!CK50,'alle Spiele'!$J50='alle Spiele'!CL50),Punktsystem!$B$5,IF(OR(AND('alle Spiele'!$H50-'alle Spiele'!$J50&lt;0,'alle Spiele'!CK50-'alle Spiele'!CL50&lt;0),AND('alle Spiele'!$H50-'alle Spiele'!$J50&gt;0,'alle Spiele'!CK50-'alle Spiele'!CL50&gt;0),AND('alle Spiele'!$H50-'alle Spiele'!$J50=0,'alle Spiele'!CK50-'alle Spiele'!CL50=0)),Punktsystem!$B$6,0)))</f>
        <v>0</v>
      </c>
      <c r="CL50" s="222">
        <f>IF(CK50=Punktsystem!$B$6,IF(AND(Punktsystem!$D$9&lt;&gt;"",'alle Spiele'!$H50-'alle Spiele'!$J50='alle Spiele'!CK50-'alle Spiele'!CL50,'alle Spiele'!$H50&lt;&gt;'alle Spiele'!$J50),Punktsystem!$B$9,0)+IF(AND(Punktsystem!$D$11&lt;&gt;"",OR('alle Spiele'!$H50='alle Spiele'!CK50,'alle Spiele'!$J50='alle Spiele'!CL50)),Punktsystem!$B$11,0)+IF(AND(Punktsystem!$D$10&lt;&gt;"",'alle Spiele'!$H50='alle Spiele'!$J50,'alle Spiele'!CK50='alle Spiele'!CL50,ABS('alle Spiele'!$H50-'alle Spiele'!CK50)=1),Punktsystem!$B$10,0),0)</f>
        <v>0</v>
      </c>
      <c r="CM50" s="223">
        <f>IF(CK50=Punktsystem!$B$5,IF(AND(Punktsystem!$I$14&lt;&gt;"",'alle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N50" s="226">
        <f>IF(OR('alle Spiele'!CN50="",'alle Spiele'!CO50="",'alle Spiele'!$K50="x"),0,IF(AND('alle Spiele'!$H50='alle Spiele'!CN50,'alle Spiele'!$J50='alle Spiele'!CO50),Punktsystem!$B$5,IF(OR(AND('alle Spiele'!$H50-'alle Spiele'!$J50&lt;0,'alle Spiele'!CN50-'alle Spiele'!CO50&lt;0),AND('alle Spiele'!$H50-'alle Spiele'!$J50&gt;0,'alle Spiele'!CN50-'alle Spiele'!CO50&gt;0),AND('alle Spiele'!$H50-'alle Spiele'!$J50=0,'alle Spiele'!CN50-'alle Spiele'!CO50=0)),Punktsystem!$B$6,0)))</f>
        <v>0</v>
      </c>
      <c r="CO50" s="222">
        <f>IF(CN50=Punktsystem!$B$6,IF(AND(Punktsystem!$D$9&lt;&gt;"",'alle Spiele'!$H50-'alle Spiele'!$J50='alle Spiele'!CN50-'alle Spiele'!CO50,'alle Spiele'!$H50&lt;&gt;'alle Spiele'!$J50),Punktsystem!$B$9,0)+IF(AND(Punktsystem!$D$11&lt;&gt;"",OR('alle Spiele'!$H50='alle Spiele'!CN50,'alle Spiele'!$J50='alle Spiele'!CO50)),Punktsystem!$B$11,0)+IF(AND(Punktsystem!$D$10&lt;&gt;"",'alle Spiele'!$H50='alle Spiele'!$J50,'alle Spiele'!CN50='alle Spiele'!CO50,ABS('alle Spiele'!$H50-'alle Spiele'!CN50)=1),Punktsystem!$B$10,0),0)</f>
        <v>0</v>
      </c>
      <c r="CP50" s="223">
        <f>IF(CN50=Punktsystem!$B$5,IF(AND(Punktsystem!$I$14&lt;&gt;"",'alle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Q50" s="226">
        <f>IF(OR('alle Spiele'!CQ50="",'alle Spiele'!CR50="",'alle Spiele'!$K50="x"),0,IF(AND('alle Spiele'!$H50='alle Spiele'!CQ50,'alle Spiele'!$J50='alle Spiele'!CR50),Punktsystem!$B$5,IF(OR(AND('alle Spiele'!$H50-'alle Spiele'!$J50&lt;0,'alle Spiele'!CQ50-'alle Spiele'!CR50&lt;0),AND('alle Spiele'!$H50-'alle Spiele'!$J50&gt;0,'alle Spiele'!CQ50-'alle Spiele'!CR50&gt;0),AND('alle Spiele'!$H50-'alle Spiele'!$J50=0,'alle Spiele'!CQ50-'alle Spiele'!CR50=0)),Punktsystem!$B$6,0)))</f>
        <v>0</v>
      </c>
      <c r="CR50" s="222">
        <f>IF(CQ50=Punktsystem!$B$6,IF(AND(Punktsystem!$D$9&lt;&gt;"",'alle Spiele'!$H50-'alle Spiele'!$J50='alle Spiele'!CQ50-'alle Spiele'!CR50,'alle Spiele'!$H50&lt;&gt;'alle Spiele'!$J50),Punktsystem!$B$9,0)+IF(AND(Punktsystem!$D$11&lt;&gt;"",OR('alle Spiele'!$H50='alle Spiele'!CQ50,'alle Spiele'!$J50='alle Spiele'!CR50)),Punktsystem!$B$11,0)+IF(AND(Punktsystem!$D$10&lt;&gt;"",'alle Spiele'!$H50='alle Spiele'!$J50,'alle Spiele'!CQ50='alle Spiele'!CR50,ABS('alle Spiele'!$H50-'alle Spiele'!CQ50)=1),Punktsystem!$B$10,0),0)</f>
        <v>0</v>
      </c>
      <c r="CS50" s="223">
        <f>IF(CQ50=Punktsystem!$B$5,IF(AND(Punktsystem!$I$14&lt;&gt;"",'alle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T50" s="226">
        <f>IF(OR('alle Spiele'!CT50="",'alle Spiele'!CU50="",'alle Spiele'!$K50="x"),0,IF(AND('alle Spiele'!$H50='alle Spiele'!CT50,'alle Spiele'!$J50='alle Spiele'!CU50),Punktsystem!$B$5,IF(OR(AND('alle Spiele'!$H50-'alle Spiele'!$J50&lt;0,'alle Spiele'!CT50-'alle Spiele'!CU50&lt;0),AND('alle Spiele'!$H50-'alle Spiele'!$J50&gt;0,'alle Spiele'!CT50-'alle Spiele'!CU50&gt;0),AND('alle Spiele'!$H50-'alle Spiele'!$J50=0,'alle Spiele'!CT50-'alle Spiele'!CU50=0)),Punktsystem!$B$6,0)))</f>
        <v>0</v>
      </c>
      <c r="CU50" s="222">
        <f>IF(CT50=Punktsystem!$B$6,IF(AND(Punktsystem!$D$9&lt;&gt;"",'alle Spiele'!$H50-'alle Spiele'!$J50='alle Spiele'!CT50-'alle Spiele'!CU50,'alle Spiele'!$H50&lt;&gt;'alle Spiele'!$J50),Punktsystem!$B$9,0)+IF(AND(Punktsystem!$D$11&lt;&gt;"",OR('alle Spiele'!$H50='alle Spiele'!CT50,'alle Spiele'!$J50='alle Spiele'!CU50)),Punktsystem!$B$11,0)+IF(AND(Punktsystem!$D$10&lt;&gt;"",'alle Spiele'!$H50='alle Spiele'!$J50,'alle Spiele'!CT50='alle Spiele'!CU50,ABS('alle Spiele'!$H50-'alle Spiele'!CT50)=1),Punktsystem!$B$10,0),0)</f>
        <v>0</v>
      </c>
      <c r="CV50" s="223">
        <f>IF(CT50=Punktsystem!$B$5,IF(AND(Punktsystem!$I$14&lt;&gt;"",'alle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W50" s="226">
        <f>IF(OR('alle Spiele'!CW50="",'alle Spiele'!CX50="",'alle Spiele'!$K50="x"),0,IF(AND('alle Spiele'!$H50='alle Spiele'!CW50,'alle Spiele'!$J50='alle Spiele'!CX50),Punktsystem!$B$5,IF(OR(AND('alle Spiele'!$H50-'alle Spiele'!$J50&lt;0,'alle Spiele'!CW50-'alle Spiele'!CX50&lt;0),AND('alle Spiele'!$H50-'alle Spiele'!$J50&gt;0,'alle Spiele'!CW50-'alle Spiele'!CX50&gt;0),AND('alle Spiele'!$H50-'alle Spiele'!$J50=0,'alle Spiele'!CW50-'alle Spiele'!CX50=0)),Punktsystem!$B$6,0)))</f>
        <v>0</v>
      </c>
      <c r="CX50" s="222">
        <f>IF(CW50=Punktsystem!$B$6,IF(AND(Punktsystem!$D$9&lt;&gt;"",'alle Spiele'!$H50-'alle Spiele'!$J50='alle Spiele'!CW50-'alle Spiele'!CX50,'alle Spiele'!$H50&lt;&gt;'alle Spiele'!$J50),Punktsystem!$B$9,0)+IF(AND(Punktsystem!$D$11&lt;&gt;"",OR('alle Spiele'!$H50='alle Spiele'!CW50,'alle Spiele'!$J50='alle Spiele'!CX50)),Punktsystem!$B$11,0)+IF(AND(Punktsystem!$D$10&lt;&gt;"",'alle Spiele'!$H50='alle Spiele'!$J50,'alle Spiele'!CW50='alle Spiele'!CX50,ABS('alle Spiele'!$H50-'alle Spiele'!CW50)=1),Punktsystem!$B$10,0),0)</f>
        <v>0</v>
      </c>
      <c r="CY50" s="223">
        <f>IF(CW50=Punktsystem!$B$5,IF(AND(Punktsystem!$I$14&lt;&gt;"",'alle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Z50" s="226">
        <f>IF(OR('alle Spiele'!CZ50="",'alle Spiele'!DA50="",'alle Spiele'!$K50="x"),0,IF(AND('alle Spiele'!$H50='alle Spiele'!CZ50,'alle Spiele'!$J50='alle Spiele'!DA50),Punktsystem!$B$5,IF(OR(AND('alle Spiele'!$H50-'alle Spiele'!$J50&lt;0,'alle Spiele'!CZ50-'alle Spiele'!DA50&lt;0),AND('alle Spiele'!$H50-'alle Spiele'!$J50&gt;0,'alle Spiele'!CZ50-'alle Spiele'!DA50&gt;0),AND('alle Spiele'!$H50-'alle Spiele'!$J50=0,'alle Spiele'!CZ50-'alle Spiele'!DA50=0)),Punktsystem!$B$6,0)))</f>
        <v>0</v>
      </c>
      <c r="DA50" s="222">
        <f>IF(CZ50=Punktsystem!$B$6,IF(AND(Punktsystem!$D$9&lt;&gt;"",'alle Spiele'!$H50-'alle Spiele'!$J50='alle Spiele'!CZ50-'alle Spiele'!DA50,'alle Spiele'!$H50&lt;&gt;'alle Spiele'!$J50),Punktsystem!$B$9,0)+IF(AND(Punktsystem!$D$11&lt;&gt;"",OR('alle Spiele'!$H50='alle Spiele'!CZ50,'alle Spiele'!$J50='alle Spiele'!DA50)),Punktsystem!$B$11,0)+IF(AND(Punktsystem!$D$10&lt;&gt;"",'alle Spiele'!$H50='alle Spiele'!$J50,'alle Spiele'!CZ50='alle Spiele'!DA50,ABS('alle Spiele'!$H50-'alle Spiele'!CZ50)=1),Punktsystem!$B$10,0),0)</f>
        <v>0</v>
      </c>
      <c r="DB50" s="223">
        <f>IF(CZ50=Punktsystem!$B$5,IF(AND(Punktsystem!$I$14&lt;&gt;"",'alle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C50" s="226">
        <f>IF(OR('alle Spiele'!DC50="",'alle Spiele'!DD50="",'alle Spiele'!$K50="x"),0,IF(AND('alle Spiele'!$H50='alle Spiele'!DC50,'alle Spiele'!$J50='alle Spiele'!DD50),Punktsystem!$B$5,IF(OR(AND('alle Spiele'!$H50-'alle Spiele'!$J50&lt;0,'alle Spiele'!DC50-'alle Spiele'!DD50&lt;0),AND('alle Spiele'!$H50-'alle Spiele'!$J50&gt;0,'alle Spiele'!DC50-'alle Spiele'!DD50&gt;0),AND('alle Spiele'!$H50-'alle Spiele'!$J50=0,'alle Spiele'!DC50-'alle Spiele'!DD50=0)),Punktsystem!$B$6,0)))</f>
        <v>0</v>
      </c>
      <c r="DD50" s="222">
        <f>IF(DC50=Punktsystem!$B$6,IF(AND(Punktsystem!$D$9&lt;&gt;"",'alle Spiele'!$H50-'alle Spiele'!$J50='alle Spiele'!DC50-'alle Spiele'!DD50,'alle Spiele'!$H50&lt;&gt;'alle Spiele'!$J50),Punktsystem!$B$9,0)+IF(AND(Punktsystem!$D$11&lt;&gt;"",OR('alle Spiele'!$H50='alle Spiele'!DC50,'alle Spiele'!$J50='alle Spiele'!DD50)),Punktsystem!$B$11,0)+IF(AND(Punktsystem!$D$10&lt;&gt;"",'alle Spiele'!$H50='alle Spiele'!$J50,'alle Spiele'!DC50='alle Spiele'!DD50,ABS('alle Spiele'!$H50-'alle Spiele'!DC50)=1),Punktsystem!$B$10,0),0)</f>
        <v>0</v>
      </c>
      <c r="DE50" s="223">
        <f>IF(DC50=Punktsystem!$B$5,IF(AND(Punktsystem!$I$14&lt;&gt;"",'alle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F50" s="226">
        <f>IF(OR('alle Spiele'!DF50="",'alle Spiele'!DG50="",'alle Spiele'!$K50="x"),0,IF(AND('alle Spiele'!$H50='alle Spiele'!DF50,'alle Spiele'!$J50='alle Spiele'!DG50),Punktsystem!$B$5,IF(OR(AND('alle Spiele'!$H50-'alle Spiele'!$J50&lt;0,'alle Spiele'!DF50-'alle Spiele'!DG50&lt;0),AND('alle Spiele'!$H50-'alle Spiele'!$J50&gt;0,'alle Spiele'!DF50-'alle Spiele'!DG50&gt;0),AND('alle Spiele'!$H50-'alle Spiele'!$J50=0,'alle Spiele'!DF50-'alle Spiele'!DG50=0)),Punktsystem!$B$6,0)))</f>
        <v>0</v>
      </c>
      <c r="DG50" s="222">
        <f>IF(DF50=Punktsystem!$B$6,IF(AND(Punktsystem!$D$9&lt;&gt;"",'alle Spiele'!$H50-'alle Spiele'!$J50='alle Spiele'!DF50-'alle Spiele'!DG50,'alle Spiele'!$H50&lt;&gt;'alle Spiele'!$J50),Punktsystem!$B$9,0)+IF(AND(Punktsystem!$D$11&lt;&gt;"",OR('alle Spiele'!$H50='alle Spiele'!DF50,'alle Spiele'!$J50='alle Spiele'!DG50)),Punktsystem!$B$11,0)+IF(AND(Punktsystem!$D$10&lt;&gt;"",'alle Spiele'!$H50='alle Spiele'!$J50,'alle Spiele'!DF50='alle Spiele'!DG50,ABS('alle Spiele'!$H50-'alle Spiele'!DF50)=1),Punktsystem!$B$10,0),0)</f>
        <v>0</v>
      </c>
      <c r="DH50" s="223">
        <f>IF(DF50=Punktsystem!$B$5,IF(AND(Punktsystem!$I$14&lt;&gt;"",'alle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I50" s="226">
        <f>IF(OR('alle Spiele'!DI50="",'alle Spiele'!DJ50="",'alle Spiele'!$K50="x"),0,IF(AND('alle Spiele'!$H50='alle Spiele'!DI50,'alle Spiele'!$J50='alle Spiele'!DJ50),Punktsystem!$B$5,IF(OR(AND('alle Spiele'!$H50-'alle Spiele'!$J50&lt;0,'alle Spiele'!DI50-'alle Spiele'!DJ50&lt;0),AND('alle Spiele'!$H50-'alle Spiele'!$J50&gt;0,'alle Spiele'!DI50-'alle Spiele'!DJ50&gt;0),AND('alle Spiele'!$H50-'alle Spiele'!$J50=0,'alle Spiele'!DI50-'alle Spiele'!DJ50=0)),Punktsystem!$B$6,0)))</f>
        <v>0</v>
      </c>
      <c r="DJ50" s="222">
        <f>IF(DI50=Punktsystem!$B$6,IF(AND(Punktsystem!$D$9&lt;&gt;"",'alle Spiele'!$H50-'alle Spiele'!$J50='alle Spiele'!DI50-'alle Spiele'!DJ50,'alle Spiele'!$H50&lt;&gt;'alle Spiele'!$J50),Punktsystem!$B$9,0)+IF(AND(Punktsystem!$D$11&lt;&gt;"",OR('alle Spiele'!$H50='alle Spiele'!DI50,'alle Spiele'!$J50='alle Spiele'!DJ50)),Punktsystem!$B$11,0)+IF(AND(Punktsystem!$D$10&lt;&gt;"",'alle Spiele'!$H50='alle Spiele'!$J50,'alle Spiele'!DI50='alle Spiele'!DJ50,ABS('alle Spiele'!$H50-'alle Spiele'!DI50)=1),Punktsystem!$B$10,0),0)</f>
        <v>0</v>
      </c>
      <c r="DK50" s="223">
        <f>IF(DI50=Punktsystem!$B$5,IF(AND(Punktsystem!$I$14&lt;&gt;"",'alle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L50" s="226">
        <f>IF(OR('alle Spiele'!DL50="",'alle Spiele'!DM50="",'alle Spiele'!$K50="x"),0,IF(AND('alle Spiele'!$H50='alle Spiele'!DL50,'alle Spiele'!$J50='alle Spiele'!DM50),Punktsystem!$B$5,IF(OR(AND('alle Spiele'!$H50-'alle Spiele'!$J50&lt;0,'alle Spiele'!DL50-'alle Spiele'!DM50&lt;0),AND('alle Spiele'!$H50-'alle Spiele'!$J50&gt;0,'alle Spiele'!DL50-'alle Spiele'!DM50&gt;0),AND('alle Spiele'!$H50-'alle Spiele'!$J50=0,'alle Spiele'!DL50-'alle Spiele'!DM50=0)),Punktsystem!$B$6,0)))</f>
        <v>0</v>
      </c>
      <c r="DM50" s="222">
        <f>IF(DL50=Punktsystem!$B$6,IF(AND(Punktsystem!$D$9&lt;&gt;"",'alle Spiele'!$H50-'alle Spiele'!$J50='alle Spiele'!DL50-'alle Spiele'!DM50,'alle Spiele'!$H50&lt;&gt;'alle Spiele'!$J50),Punktsystem!$B$9,0)+IF(AND(Punktsystem!$D$11&lt;&gt;"",OR('alle Spiele'!$H50='alle Spiele'!DL50,'alle Spiele'!$J50='alle Spiele'!DM50)),Punktsystem!$B$11,0)+IF(AND(Punktsystem!$D$10&lt;&gt;"",'alle Spiele'!$H50='alle Spiele'!$J50,'alle Spiele'!DL50='alle Spiele'!DM50,ABS('alle Spiele'!$H50-'alle Spiele'!DL50)=1),Punktsystem!$B$10,0),0)</f>
        <v>0</v>
      </c>
      <c r="DN50" s="223">
        <f>IF(DL50=Punktsystem!$B$5,IF(AND(Punktsystem!$I$14&lt;&gt;"",'alle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O50" s="226">
        <f>IF(OR('alle Spiele'!DO50="",'alle Spiele'!DP50="",'alle Spiele'!$K50="x"),0,IF(AND('alle Spiele'!$H50='alle Spiele'!DO50,'alle Spiele'!$J50='alle Spiele'!DP50),Punktsystem!$B$5,IF(OR(AND('alle Spiele'!$H50-'alle Spiele'!$J50&lt;0,'alle Spiele'!DO50-'alle Spiele'!DP50&lt;0),AND('alle Spiele'!$H50-'alle Spiele'!$J50&gt;0,'alle Spiele'!DO50-'alle Spiele'!DP50&gt;0),AND('alle Spiele'!$H50-'alle Spiele'!$J50=0,'alle Spiele'!DO50-'alle Spiele'!DP50=0)),Punktsystem!$B$6,0)))</f>
        <v>0</v>
      </c>
      <c r="DP50" s="222">
        <f>IF(DO50=Punktsystem!$B$6,IF(AND(Punktsystem!$D$9&lt;&gt;"",'alle Spiele'!$H50-'alle Spiele'!$J50='alle Spiele'!DO50-'alle Spiele'!DP50,'alle Spiele'!$H50&lt;&gt;'alle Spiele'!$J50),Punktsystem!$B$9,0)+IF(AND(Punktsystem!$D$11&lt;&gt;"",OR('alle Spiele'!$H50='alle Spiele'!DO50,'alle Spiele'!$J50='alle Spiele'!DP50)),Punktsystem!$B$11,0)+IF(AND(Punktsystem!$D$10&lt;&gt;"",'alle Spiele'!$H50='alle Spiele'!$J50,'alle Spiele'!DO50='alle Spiele'!DP50,ABS('alle Spiele'!$H50-'alle Spiele'!DO50)=1),Punktsystem!$B$10,0),0)</f>
        <v>0</v>
      </c>
      <c r="DQ50" s="223">
        <f>IF(DO50=Punktsystem!$B$5,IF(AND(Punktsystem!$I$14&lt;&gt;"",'alle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R50" s="226">
        <f>IF(OR('alle Spiele'!DR50="",'alle Spiele'!DS50="",'alle Spiele'!$K50="x"),0,IF(AND('alle Spiele'!$H50='alle Spiele'!DR50,'alle Spiele'!$J50='alle Spiele'!DS50),Punktsystem!$B$5,IF(OR(AND('alle Spiele'!$H50-'alle Spiele'!$J50&lt;0,'alle Spiele'!DR50-'alle Spiele'!DS50&lt;0),AND('alle Spiele'!$H50-'alle Spiele'!$J50&gt;0,'alle Spiele'!DR50-'alle Spiele'!DS50&gt;0),AND('alle Spiele'!$H50-'alle Spiele'!$J50=0,'alle Spiele'!DR50-'alle Spiele'!DS50=0)),Punktsystem!$B$6,0)))</f>
        <v>0</v>
      </c>
      <c r="DS50" s="222">
        <f>IF(DR50=Punktsystem!$B$6,IF(AND(Punktsystem!$D$9&lt;&gt;"",'alle Spiele'!$H50-'alle Spiele'!$J50='alle Spiele'!DR50-'alle Spiele'!DS50,'alle Spiele'!$H50&lt;&gt;'alle Spiele'!$J50),Punktsystem!$B$9,0)+IF(AND(Punktsystem!$D$11&lt;&gt;"",OR('alle Spiele'!$H50='alle Spiele'!DR50,'alle Spiele'!$J50='alle Spiele'!DS50)),Punktsystem!$B$11,0)+IF(AND(Punktsystem!$D$10&lt;&gt;"",'alle Spiele'!$H50='alle Spiele'!$J50,'alle Spiele'!DR50='alle Spiele'!DS50,ABS('alle Spiele'!$H50-'alle Spiele'!DR50)=1),Punktsystem!$B$10,0),0)</f>
        <v>0</v>
      </c>
      <c r="DT50" s="223">
        <f>IF(DR50=Punktsystem!$B$5,IF(AND(Punktsystem!$I$14&lt;&gt;"",'alle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U50" s="226">
        <f>IF(OR('alle Spiele'!DU50="",'alle Spiele'!DV50="",'alle Spiele'!$K50="x"),0,IF(AND('alle Spiele'!$H50='alle Spiele'!DU50,'alle Spiele'!$J50='alle Spiele'!DV50),Punktsystem!$B$5,IF(OR(AND('alle Spiele'!$H50-'alle Spiele'!$J50&lt;0,'alle Spiele'!DU50-'alle Spiele'!DV50&lt;0),AND('alle Spiele'!$H50-'alle Spiele'!$J50&gt;0,'alle Spiele'!DU50-'alle Spiele'!DV50&gt;0),AND('alle Spiele'!$H50-'alle Spiele'!$J50=0,'alle Spiele'!DU50-'alle Spiele'!DV50=0)),Punktsystem!$B$6,0)))</f>
        <v>0</v>
      </c>
      <c r="DV50" s="222">
        <f>IF(DU50=Punktsystem!$B$6,IF(AND(Punktsystem!$D$9&lt;&gt;"",'alle Spiele'!$H50-'alle Spiele'!$J50='alle Spiele'!DU50-'alle Spiele'!DV50,'alle Spiele'!$H50&lt;&gt;'alle Spiele'!$J50),Punktsystem!$B$9,0)+IF(AND(Punktsystem!$D$11&lt;&gt;"",OR('alle Spiele'!$H50='alle Spiele'!DU50,'alle Spiele'!$J50='alle Spiele'!DV50)),Punktsystem!$B$11,0)+IF(AND(Punktsystem!$D$10&lt;&gt;"",'alle Spiele'!$H50='alle Spiele'!$J50,'alle Spiele'!DU50='alle Spiele'!DV50,ABS('alle Spiele'!$H50-'alle Spiele'!DU50)=1),Punktsystem!$B$10,0),0)</f>
        <v>0</v>
      </c>
      <c r="DW50" s="223">
        <f>IF(DU50=Punktsystem!$B$5,IF(AND(Punktsystem!$I$14&lt;&gt;"",'alle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X50" s="226">
        <f>IF(OR('alle Spiele'!DX50="",'alle Spiele'!DY50="",'alle Spiele'!$K50="x"),0,IF(AND('alle Spiele'!$H50='alle Spiele'!DX50,'alle Spiele'!$J50='alle Spiele'!DY50),Punktsystem!$B$5,IF(OR(AND('alle Spiele'!$H50-'alle Spiele'!$J50&lt;0,'alle Spiele'!DX50-'alle Spiele'!DY50&lt;0),AND('alle Spiele'!$H50-'alle Spiele'!$J50&gt;0,'alle Spiele'!DX50-'alle Spiele'!DY50&gt;0),AND('alle Spiele'!$H50-'alle Spiele'!$J50=0,'alle Spiele'!DX50-'alle Spiele'!DY50=0)),Punktsystem!$B$6,0)))</f>
        <v>0</v>
      </c>
      <c r="DY50" s="222">
        <f>IF(DX50=Punktsystem!$B$6,IF(AND(Punktsystem!$D$9&lt;&gt;"",'alle Spiele'!$H50-'alle Spiele'!$J50='alle Spiele'!DX50-'alle Spiele'!DY50,'alle Spiele'!$H50&lt;&gt;'alle Spiele'!$J50),Punktsystem!$B$9,0)+IF(AND(Punktsystem!$D$11&lt;&gt;"",OR('alle Spiele'!$H50='alle Spiele'!DX50,'alle Spiele'!$J50='alle Spiele'!DY50)),Punktsystem!$B$11,0)+IF(AND(Punktsystem!$D$10&lt;&gt;"",'alle Spiele'!$H50='alle Spiele'!$J50,'alle Spiele'!DX50='alle Spiele'!DY50,ABS('alle Spiele'!$H50-'alle Spiele'!DX50)=1),Punktsystem!$B$10,0),0)</f>
        <v>0</v>
      </c>
      <c r="DZ50" s="223">
        <f>IF(DX50=Punktsystem!$B$5,IF(AND(Punktsystem!$I$14&lt;&gt;"",'alle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A50" s="226">
        <f>IF(OR('alle Spiele'!EA50="",'alle Spiele'!EB50="",'alle Spiele'!$K50="x"),0,IF(AND('alle Spiele'!$H50='alle Spiele'!EA50,'alle Spiele'!$J50='alle Spiele'!EB50),Punktsystem!$B$5,IF(OR(AND('alle Spiele'!$H50-'alle Spiele'!$J50&lt;0,'alle Spiele'!EA50-'alle Spiele'!EB50&lt;0),AND('alle Spiele'!$H50-'alle Spiele'!$J50&gt;0,'alle Spiele'!EA50-'alle Spiele'!EB50&gt;0),AND('alle Spiele'!$H50-'alle Spiele'!$J50=0,'alle Spiele'!EA50-'alle Spiele'!EB50=0)),Punktsystem!$B$6,0)))</f>
        <v>0</v>
      </c>
      <c r="EB50" s="222">
        <f>IF(EA50=Punktsystem!$B$6,IF(AND(Punktsystem!$D$9&lt;&gt;"",'alle Spiele'!$H50-'alle Spiele'!$J50='alle Spiele'!EA50-'alle Spiele'!EB50,'alle Spiele'!$H50&lt;&gt;'alle Spiele'!$J50),Punktsystem!$B$9,0)+IF(AND(Punktsystem!$D$11&lt;&gt;"",OR('alle Spiele'!$H50='alle Spiele'!EA50,'alle Spiele'!$J50='alle Spiele'!EB50)),Punktsystem!$B$11,0)+IF(AND(Punktsystem!$D$10&lt;&gt;"",'alle Spiele'!$H50='alle Spiele'!$J50,'alle Spiele'!EA50='alle Spiele'!EB50,ABS('alle Spiele'!$H50-'alle Spiele'!EA50)=1),Punktsystem!$B$10,0),0)</f>
        <v>0</v>
      </c>
      <c r="EC50" s="223">
        <f>IF(EA50=Punktsystem!$B$5,IF(AND(Punktsystem!$I$14&lt;&gt;"",'alle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D50" s="226">
        <f>IF(OR('alle Spiele'!ED50="",'alle Spiele'!EE50="",'alle Spiele'!$K50="x"),0,IF(AND('alle Spiele'!$H50='alle Spiele'!ED50,'alle Spiele'!$J50='alle Spiele'!EE50),Punktsystem!$B$5,IF(OR(AND('alle Spiele'!$H50-'alle Spiele'!$J50&lt;0,'alle Spiele'!ED50-'alle Spiele'!EE50&lt;0),AND('alle Spiele'!$H50-'alle Spiele'!$J50&gt;0,'alle Spiele'!ED50-'alle Spiele'!EE50&gt;0),AND('alle Spiele'!$H50-'alle Spiele'!$J50=0,'alle Spiele'!ED50-'alle Spiele'!EE50=0)),Punktsystem!$B$6,0)))</f>
        <v>0</v>
      </c>
      <c r="EE50" s="222">
        <f>IF(ED50=Punktsystem!$B$6,IF(AND(Punktsystem!$D$9&lt;&gt;"",'alle Spiele'!$H50-'alle Spiele'!$J50='alle Spiele'!ED50-'alle Spiele'!EE50,'alle Spiele'!$H50&lt;&gt;'alle Spiele'!$J50),Punktsystem!$B$9,0)+IF(AND(Punktsystem!$D$11&lt;&gt;"",OR('alle Spiele'!$H50='alle Spiele'!ED50,'alle Spiele'!$J50='alle Spiele'!EE50)),Punktsystem!$B$11,0)+IF(AND(Punktsystem!$D$10&lt;&gt;"",'alle Spiele'!$H50='alle Spiele'!$J50,'alle Spiele'!ED50='alle Spiele'!EE50,ABS('alle Spiele'!$H50-'alle Spiele'!ED50)=1),Punktsystem!$B$10,0),0)</f>
        <v>0</v>
      </c>
      <c r="EF50" s="223">
        <f>IF(ED50=Punktsystem!$B$5,IF(AND(Punktsystem!$I$14&lt;&gt;"",'alle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G50" s="226">
        <f>IF(OR('alle Spiele'!EG50="",'alle Spiele'!EH50="",'alle Spiele'!$K50="x"),0,IF(AND('alle Spiele'!$H50='alle Spiele'!EG50,'alle Spiele'!$J50='alle Spiele'!EH50),Punktsystem!$B$5,IF(OR(AND('alle Spiele'!$H50-'alle Spiele'!$J50&lt;0,'alle Spiele'!EG50-'alle Spiele'!EH50&lt;0),AND('alle Spiele'!$H50-'alle Spiele'!$J50&gt;0,'alle Spiele'!EG50-'alle Spiele'!EH50&gt;0),AND('alle Spiele'!$H50-'alle Spiele'!$J50=0,'alle Spiele'!EG50-'alle Spiele'!EH50=0)),Punktsystem!$B$6,0)))</f>
        <v>0</v>
      </c>
      <c r="EH50" s="222">
        <f>IF(EG50=Punktsystem!$B$6,IF(AND(Punktsystem!$D$9&lt;&gt;"",'alle Spiele'!$H50-'alle Spiele'!$J50='alle Spiele'!EG50-'alle Spiele'!EH50,'alle Spiele'!$H50&lt;&gt;'alle Spiele'!$J50),Punktsystem!$B$9,0)+IF(AND(Punktsystem!$D$11&lt;&gt;"",OR('alle Spiele'!$H50='alle Spiele'!EG50,'alle Spiele'!$J50='alle Spiele'!EH50)),Punktsystem!$B$11,0)+IF(AND(Punktsystem!$D$10&lt;&gt;"",'alle Spiele'!$H50='alle Spiele'!$J50,'alle Spiele'!EG50='alle Spiele'!EH50,ABS('alle Spiele'!$H50-'alle Spiele'!EG50)=1),Punktsystem!$B$10,0),0)</f>
        <v>0</v>
      </c>
      <c r="EI50" s="223">
        <f>IF(EG50=Punktsystem!$B$5,IF(AND(Punktsystem!$I$14&lt;&gt;"",'alle Spiele'!$H50+'alle Spiele'!$J50&gt;Punktsystem!$D$14),('alle Spiele'!$H50+'alle Spiele'!$J50-Punktsystem!$D$14)*Punktsystem!$F$14,0)+IF(AND(Punktsystem!$I$15&lt;&gt;"",ABS('alle Spiele'!$H50-'alle Spiele'!$J50)&gt;Punktsystem!$D$15),(ABS('alle Spiele'!$H50-'alle Spiele'!$J50)-Punktsystem!$D$15)*Punktsystem!$F$15,0),0)</f>
        <v>0</v>
      </c>
    </row>
    <row r="51" spans="1:139" ht="13.5" thickBot="1">
      <c r="A51"/>
      <c r="B51"/>
      <c r="C51"/>
      <c r="D51"/>
      <c r="E51"/>
      <c r="F51"/>
      <c r="G51"/>
      <c r="H51"/>
      <c r="J51"/>
      <c r="K51"/>
      <c r="L51"/>
      <c r="M51"/>
      <c r="N51"/>
      <c r="O51"/>
      <c r="P51"/>
      <c r="Q51"/>
      <c r="T51" s="227">
        <f>IF(OR('alle Spiele'!T51="",'alle Spiele'!U51="",'alle Spiele'!$K51="x"),0,IF(AND('alle Spiele'!$H51='alle Spiele'!T51,'alle Spiele'!$J51='alle Spiele'!U51),Punktsystem!$B$5,IF(OR(AND('alle Spiele'!$H51-'alle Spiele'!$J51&lt;0,'alle Spiele'!T51-'alle Spiele'!U51&lt;0),AND('alle Spiele'!$H51-'alle Spiele'!$J51&gt;0,'alle Spiele'!T51-'alle Spiele'!U51&gt;0),AND('alle Spiele'!$H51-'alle Spiele'!$J51=0,'alle Spiele'!T51-'alle Spiele'!U51=0)),Punktsystem!$B$6,0)))</f>
        <v>0</v>
      </c>
      <c r="U51" s="224">
        <f>IF(T51=Punktsystem!$B$6,IF(AND(Punktsystem!$D$9&lt;&gt;"",'alle Spiele'!$H51-'alle Spiele'!$J51='alle Spiele'!T51-'alle Spiele'!U51,'alle Spiele'!$H51&lt;&gt;'alle Spiele'!$J51),Punktsystem!$B$9,0)+IF(AND(Punktsystem!$D$11&lt;&gt;"",OR('alle Spiele'!$H51='alle Spiele'!T51,'alle Spiele'!$J51='alle Spiele'!U51)),Punktsystem!$B$11,0)+IF(AND(Punktsystem!$D$10&lt;&gt;"",'alle Spiele'!$H51='alle Spiele'!$J51,'alle Spiele'!T51='alle Spiele'!U51,ABS('alle Spiele'!$H51-'alle Spiele'!T51)=1),Punktsystem!$B$10,0),0)</f>
        <v>0</v>
      </c>
      <c r="V51" s="225">
        <f>IF(T51=Punktsystem!$B$5,IF(AND(Punktsystem!$I$14&lt;&gt;"",'alle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W51" s="227">
        <f>IF(OR('alle Spiele'!W51="",'alle Spiele'!X51="",'alle Spiele'!$K51="x"),0,IF(AND('alle Spiele'!$H51='alle Spiele'!W51,'alle Spiele'!$J51='alle Spiele'!X51),Punktsystem!$B$5,IF(OR(AND('alle Spiele'!$H51-'alle Spiele'!$J51&lt;0,'alle Spiele'!W51-'alle Spiele'!X51&lt;0),AND('alle Spiele'!$H51-'alle Spiele'!$J51&gt;0,'alle Spiele'!W51-'alle Spiele'!X51&gt;0),AND('alle Spiele'!$H51-'alle Spiele'!$J51=0,'alle Spiele'!W51-'alle Spiele'!X51=0)),Punktsystem!$B$6,0)))</f>
        <v>0</v>
      </c>
      <c r="X51" s="224">
        <f>IF(W51=Punktsystem!$B$6,IF(AND(Punktsystem!$D$9&lt;&gt;"",'alle Spiele'!$H51-'alle Spiele'!$J51='alle Spiele'!W51-'alle Spiele'!X51,'alle Spiele'!$H51&lt;&gt;'alle Spiele'!$J51),Punktsystem!$B$9,0)+IF(AND(Punktsystem!$D$11&lt;&gt;"",OR('alle Spiele'!$H51='alle Spiele'!W51,'alle Spiele'!$J51='alle Spiele'!X51)),Punktsystem!$B$11,0)+IF(AND(Punktsystem!$D$10&lt;&gt;"",'alle Spiele'!$H51='alle Spiele'!$J51,'alle Spiele'!W51='alle Spiele'!X51,ABS('alle Spiele'!$H51-'alle Spiele'!W51)=1),Punktsystem!$B$10,0),0)</f>
        <v>0</v>
      </c>
      <c r="Y51" s="225">
        <f>IF(W51=Punktsystem!$B$5,IF(AND(Punktsystem!$I$14&lt;&gt;"",'alle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Z51" s="227">
        <f>IF(OR('alle Spiele'!Z51="",'alle Spiele'!AA51="",'alle Spiele'!$K51="x"),0,IF(AND('alle Spiele'!$H51='alle Spiele'!Z51,'alle Spiele'!$J51='alle Spiele'!AA51),Punktsystem!$B$5,IF(OR(AND('alle Spiele'!$H51-'alle Spiele'!$J51&lt;0,'alle Spiele'!Z51-'alle Spiele'!AA51&lt;0),AND('alle Spiele'!$H51-'alle Spiele'!$J51&gt;0,'alle Spiele'!Z51-'alle Spiele'!AA51&gt;0),AND('alle Spiele'!$H51-'alle Spiele'!$J51=0,'alle Spiele'!Z51-'alle Spiele'!AA51=0)),Punktsystem!$B$6,0)))</f>
        <v>0</v>
      </c>
      <c r="AA51" s="224">
        <f>IF(Z51=Punktsystem!$B$6,IF(AND(Punktsystem!$D$9&lt;&gt;"",'alle Spiele'!$H51-'alle Spiele'!$J51='alle Spiele'!Z51-'alle Spiele'!AA51,'alle Spiele'!$H51&lt;&gt;'alle Spiele'!$J51),Punktsystem!$B$9,0)+IF(AND(Punktsystem!$D$11&lt;&gt;"",OR('alle Spiele'!$H51='alle Spiele'!Z51,'alle Spiele'!$J51='alle Spiele'!AA51)),Punktsystem!$B$11,0)+IF(AND(Punktsystem!$D$10&lt;&gt;"",'alle Spiele'!$H51='alle Spiele'!$J51,'alle Spiele'!Z51='alle Spiele'!AA51,ABS('alle Spiele'!$H51-'alle Spiele'!Z51)=1),Punktsystem!$B$10,0),0)</f>
        <v>0</v>
      </c>
      <c r="AB51" s="225">
        <f>IF(Z51=Punktsystem!$B$5,IF(AND(Punktsystem!$I$14&lt;&gt;"",'alle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C51" s="227">
        <f>IF(OR('alle Spiele'!AC51="",'alle Spiele'!AD51="",'alle Spiele'!$K51="x"),0,IF(AND('alle Spiele'!$H51='alle Spiele'!AC51,'alle Spiele'!$J51='alle Spiele'!AD51),Punktsystem!$B$5,IF(OR(AND('alle Spiele'!$H51-'alle Spiele'!$J51&lt;0,'alle Spiele'!AC51-'alle Spiele'!AD51&lt;0),AND('alle Spiele'!$H51-'alle Spiele'!$J51&gt;0,'alle Spiele'!AC51-'alle Spiele'!AD51&gt;0),AND('alle Spiele'!$H51-'alle Spiele'!$J51=0,'alle Spiele'!AC51-'alle Spiele'!AD51=0)),Punktsystem!$B$6,0)))</f>
        <v>0</v>
      </c>
      <c r="AD51" s="224">
        <f>IF(AC51=Punktsystem!$B$6,IF(AND(Punktsystem!$D$9&lt;&gt;"",'alle Spiele'!$H51-'alle Spiele'!$J51='alle Spiele'!AC51-'alle Spiele'!AD51,'alle Spiele'!$H51&lt;&gt;'alle Spiele'!$J51),Punktsystem!$B$9,0)+IF(AND(Punktsystem!$D$11&lt;&gt;"",OR('alle Spiele'!$H51='alle Spiele'!AC51,'alle Spiele'!$J51='alle Spiele'!AD51)),Punktsystem!$B$11,0)+IF(AND(Punktsystem!$D$10&lt;&gt;"",'alle Spiele'!$H51='alle Spiele'!$J51,'alle Spiele'!AC51='alle Spiele'!AD51,ABS('alle Spiele'!$H51-'alle Spiele'!AC51)=1),Punktsystem!$B$10,0),0)</f>
        <v>0</v>
      </c>
      <c r="AE51" s="225">
        <f>IF(AC51=Punktsystem!$B$5,IF(AND(Punktsystem!$I$14&lt;&gt;"",'alle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F51" s="227">
        <f>IF(OR('alle Spiele'!AF51="",'alle Spiele'!AG51="",'alle Spiele'!$K51="x"),0,IF(AND('alle Spiele'!$H51='alle Spiele'!AF51,'alle Spiele'!$J51='alle Spiele'!AG51),Punktsystem!$B$5,IF(OR(AND('alle Spiele'!$H51-'alle Spiele'!$J51&lt;0,'alle Spiele'!AF51-'alle Spiele'!AG51&lt;0),AND('alle Spiele'!$H51-'alle Spiele'!$J51&gt;0,'alle Spiele'!AF51-'alle Spiele'!AG51&gt;0),AND('alle Spiele'!$H51-'alle Spiele'!$J51=0,'alle Spiele'!AF51-'alle Spiele'!AG51=0)),Punktsystem!$B$6,0)))</f>
        <v>0</v>
      </c>
      <c r="AG51" s="224">
        <f>IF(AF51=Punktsystem!$B$6,IF(AND(Punktsystem!$D$9&lt;&gt;"",'alle Spiele'!$H51-'alle Spiele'!$J51='alle Spiele'!AF51-'alle Spiele'!AG51,'alle Spiele'!$H51&lt;&gt;'alle Spiele'!$J51),Punktsystem!$B$9,0)+IF(AND(Punktsystem!$D$11&lt;&gt;"",OR('alle Spiele'!$H51='alle Spiele'!AF51,'alle Spiele'!$J51='alle Spiele'!AG51)),Punktsystem!$B$11,0)+IF(AND(Punktsystem!$D$10&lt;&gt;"",'alle Spiele'!$H51='alle Spiele'!$J51,'alle Spiele'!AF51='alle Spiele'!AG51,ABS('alle Spiele'!$H51-'alle Spiele'!AF51)=1),Punktsystem!$B$10,0),0)</f>
        <v>0</v>
      </c>
      <c r="AH51" s="225">
        <f>IF(AF51=Punktsystem!$B$5,IF(AND(Punktsystem!$I$14&lt;&gt;"",'alle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I51" s="227">
        <f>IF(OR('alle Spiele'!AI51="",'alle Spiele'!AJ51="",'alle Spiele'!$K51="x"),0,IF(AND('alle Spiele'!$H51='alle Spiele'!AI51,'alle Spiele'!$J51='alle Spiele'!AJ51),Punktsystem!$B$5,IF(OR(AND('alle Spiele'!$H51-'alle Spiele'!$J51&lt;0,'alle Spiele'!AI51-'alle Spiele'!AJ51&lt;0),AND('alle Spiele'!$H51-'alle Spiele'!$J51&gt;0,'alle Spiele'!AI51-'alle Spiele'!AJ51&gt;0),AND('alle Spiele'!$H51-'alle Spiele'!$J51=0,'alle Spiele'!AI51-'alle Spiele'!AJ51=0)),Punktsystem!$B$6,0)))</f>
        <v>0</v>
      </c>
      <c r="AJ51" s="224">
        <f>IF(AI51=Punktsystem!$B$6,IF(AND(Punktsystem!$D$9&lt;&gt;"",'alle Spiele'!$H51-'alle Spiele'!$J51='alle Spiele'!AI51-'alle Spiele'!AJ51,'alle Spiele'!$H51&lt;&gt;'alle Spiele'!$J51),Punktsystem!$B$9,0)+IF(AND(Punktsystem!$D$11&lt;&gt;"",OR('alle Spiele'!$H51='alle Spiele'!AI51,'alle Spiele'!$J51='alle Spiele'!AJ51)),Punktsystem!$B$11,0)+IF(AND(Punktsystem!$D$10&lt;&gt;"",'alle Spiele'!$H51='alle Spiele'!$J51,'alle Spiele'!AI51='alle Spiele'!AJ51,ABS('alle Spiele'!$H51-'alle Spiele'!AI51)=1),Punktsystem!$B$10,0),0)</f>
        <v>0</v>
      </c>
      <c r="AK51" s="225">
        <f>IF(AI51=Punktsystem!$B$5,IF(AND(Punktsystem!$I$14&lt;&gt;"",'alle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L51" s="227">
        <f>IF(OR('alle Spiele'!AL51="",'alle Spiele'!AM51="",'alle Spiele'!$K51="x"),0,IF(AND('alle Spiele'!$H51='alle Spiele'!AL51,'alle Spiele'!$J51='alle Spiele'!AM51),Punktsystem!$B$5,IF(OR(AND('alle Spiele'!$H51-'alle Spiele'!$J51&lt;0,'alle Spiele'!AL51-'alle Spiele'!AM51&lt;0),AND('alle Spiele'!$H51-'alle Spiele'!$J51&gt;0,'alle Spiele'!AL51-'alle Spiele'!AM51&gt;0),AND('alle Spiele'!$H51-'alle Spiele'!$J51=0,'alle Spiele'!AL51-'alle Spiele'!AM51=0)),Punktsystem!$B$6,0)))</f>
        <v>0</v>
      </c>
      <c r="AM51" s="224">
        <f>IF(AL51=Punktsystem!$B$6,IF(AND(Punktsystem!$D$9&lt;&gt;"",'alle Spiele'!$H51-'alle Spiele'!$J51='alle Spiele'!AL51-'alle Spiele'!AM51,'alle Spiele'!$H51&lt;&gt;'alle Spiele'!$J51),Punktsystem!$B$9,0)+IF(AND(Punktsystem!$D$11&lt;&gt;"",OR('alle Spiele'!$H51='alle Spiele'!AL51,'alle Spiele'!$J51='alle Spiele'!AM51)),Punktsystem!$B$11,0)+IF(AND(Punktsystem!$D$10&lt;&gt;"",'alle Spiele'!$H51='alle Spiele'!$J51,'alle Spiele'!AL51='alle Spiele'!AM51,ABS('alle Spiele'!$H51-'alle Spiele'!AL51)=1),Punktsystem!$B$10,0),0)</f>
        <v>0</v>
      </c>
      <c r="AN51" s="225">
        <f>IF(AL51=Punktsystem!$B$5,IF(AND(Punktsystem!$I$14&lt;&gt;"",'alle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O51" s="227">
        <f>IF(OR('alle Spiele'!AO51="",'alle Spiele'!AP51="",'alle Spiele'!$K51="x"),0,IF(AND('alle Spiele'!$H51='alle Spiele'!AO51,'alle Spiele'!$J51='alle Spiele'!AP51),Punktsystem!$B$5,IF(OR(AND('alle Spiele'!$H51-'alle Spiele'!$J51&lt;0,'alle Spiele'!AO51-'alle Spiele'!AP51&lt;0),AND('alle Spiele'!$H51-'alle Spiele'!$J51&gt;0,'alle Spiele'!AO51-'alle Spiele'!AP51&gt;0),AND('alle Spiele'!$H51-'alle Spiele'!$J51=0,'alle Spiele'!AO51-'alle Spiele'!AP51=0)),Punktsystem!$B$6,0)))</f>
        <v>0</v>
      </c>
      <c r="AP51" s="224">
        <f>IF(AO51=Punktsystem!$B$6,IF(AND(Punktsystem!$D$9&lt;&gt;"",'alle Spiele'!$H51-'alle Spiele'!$J51='alle Spiele'!AO51-'alle Spiele'!AP51,'alle Spiele'!$H51&lt;&gt;'alle Spiele'!$J51),Punktsystem!$B$9,0)+IF(AND(Punktsystem!$D$11&lt;&gt;"",OR('alle Spiele'!$H51='alle Spiele'!AO51,'alle Spiele'!$J51='alle Spiele'!AP51)),Punktsystem!$B$11,0)+IF(AND(Punktsystem!$D$10&lt;&gt;"",'alle Spiele'!$H51='alle Spiele'!$J51,'alle Spiele'!AO51='alle Spiele'!AP51,ABS('alle Spiele'!$H51-'alle Spiele'!AO51)=1),Punktsystem!$B$10,0),0)</f>
        <v>0</v>
      </c>
      <c r="AQ51" s="225">
        <f>IF(AO51=Punktsystem!$B$5,IF(AND(Punktsystem!$I$14&lt;&gt;"",'alle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R51" s="227">
        <f>IF(OR('alle Spiele'!AR51="",'alle Spiele'!AS51="",'alle Spiele'!$K51="x"),0,IF(AND('alle Spiele'!$H51='alle Spiele'!AR51,'alle Spiele'!$J51='alle Spiele'!AS51),Punktsystem!$B$5,IF(OR(AND('alle Spiele'!$H51-'alle Spiele'!$J51&lt;0,'alle Spiele'!AR51-'alle Spiele'!AS51&lt;0),AND('alle Spiele'!$H51-'alle Spiele'!$J51&gt;0,'alle Spiele'!AR51-'alle Spiele'!AS51&gt;0),AND('alle Spiele'!$H51-'alle Spiele'!$J51=0,'alle Spiele'!AR51-'alle Spiele'!AS51=0)),Punktsystem!$B$6,0)))</f>
        <v>0</v>
      </c>
      <c r="AS51" s="224">
        <f>IF(AR51=Punktsystem!$B$6,IF(AND(Punktsystem!$D$9&lt;&gt;"",'alle Spiele'!$H51-'alle Spiele'!$J51='alle Spiele'!AR51-'alle Spiele'!AS51,'alle Spiele'!$H51&lt;&gt;'alle Spiele'!$J51),Punktsystem!$B$9,0)+IF(AND(Punktsystem!$D$11&lt;&gt;"",OR('alle Spiele'!$H51='alle Spiele'!AR51,'alle Spiele'!$J51='alle Spiele'!AS51)),Punktsystem!$B$11,0)+IF(AND(Punktsystem!$D$10&lt;&gt;"",'alle Spiele'!$H51='alle Spiele'!$J51,'alle Spiele'!AR51='alle Spiele'!AS51,ABS('alle Spiele'!$H51-'alle Spiele'!AR51)=1),Punktsystem!$B$10,0),0)</f>
        <v>0</v>
      </c>
      <c r="AT51" s="225">
        <f>IF(AR51=Punktsystem!$B$5,IF(AND(Punktsystem!$I$14&lt;&gt;"",'alle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U51" s="227">
        <f>IF(OR('alle Spiele'!AU51="",'alle Spiele'!AV51="",'alle Spiele'!$K51="x"),0,IF(AND('alle Spiele'!$H51='alle Spiele'!AU51,'alle Spiele'!$J51='alle Spiele'!AV51),Punktsystem!$B$5,IF(OR(AND('alle Spiele'!$H51-'alle Spiele'!$J51&lt;0,'alle Spiele'!AU51-'alle Spiele'!AV51&lt;0),AND('alle Spiele'!$H51-'alle Spiele'!$J51&gt;0,'alle Spiele'!AU51-'alle Spiele'!AV51&gt;0),AND('alle Spiele'!$H51-'alle Spiele'!$J51=0,'alle Spiele'!AU51-'alle Spiele'!AV51=0)),Punktsystem!$B$6,0)))</f>
        <v>0</v>
      </c>
      <c r="AV51" s="224">
        <f>IF(AU51=Punktsystem!$B$6,IF(AND(Punktsystem!$D$9&lt;&gt;"",'alle Spiele'!$H51-'alle Spiele'!$J51='alle Spiele'!AU51-'alle Spiele'!AV51,'alle Spiele'!$H51&lt;&gt;'alle Spiele'!$J51),Punktsystem!$B$9,0)+IF(AND(Punktsystem!$D$11&lt;&gt;"",OR('alle Spiele'!$H51='alle Spiele'!AU51,'alle Spiele'!$J51='alle Spiele'!AV51)),Punktsystem!$B$11,0)+IF(AND(Punktsystem!$D$10&lt;&gt;"",'alle Spiele'!$H51='alle Spiele'!$J51,'alle Spiele'!AU51='alle Spiele'!AV51,ABS('alle Spiele'!$H51-'alle Spiele'!AU51)=1),Punktsystem!$B$10,0),0)</f>
        <v>0</v>
      </c>
      <c r="AW51" s="225">
        <f>IF(AU51=Punktsystem!$B$5,IF(AND(Punktsystem!$I$14&lt;&gt;"",'alle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X51" s="227">
        <f>IF(OR('alle Spiele'!AX51="",'alle Spiele'!AY51="",'alle Spiele'!$K51="x"),0,IF(AND('alle Spiele'!$H51='alle Spiele'!AX51,'alle Spiele'!$J51='alle Spiele'!AY51),Punktsystem!$B$5,IF(OR(AND('alle Spiele'!$H51-'alle Spiele'!$J51&lt;0,'alle Spiele'!AX51-'alle Spiele'!AY51&lt;0),AND('alle Spiele'!$H51-'alle Spiele'!$J51&gt;0,'alle Spiele'!AX51-'alle Spiele'!AY51&gt;0),AND('alle Spiele'!$H51-'alle Spiele'!$J51=0,'alle Spiele'!AX51-'alle Spiele'!AY51=0)),Punktsystem!$B$6,0)))</f>
        <v>0</v>
      </c>
      <c r="AY51" s="224">
        <f>IF(AX51=Punktsystem!$B$6,IF(AND(Punktsystem!$D$9&lt;&gt;"",'alle Spiele'!$H51-'alle Spiele'!$J51='alle Spiele'!AX51-'alle Spiele'!AY51,'alle Spiele'!$H51&lt;&gt;'alle Spiele'!$J51),Punktsystem!$B$9,0)+IF(AND(Punktsystem!$D$11&lt;&gt;"",OR('alle Spiele'!$H51='alle Spiele'!AX51,'alle Spiele'!$J51='alle Spiele'!AY51)),Punktsystem!$B$11,0)+IF(AND(Punktsystem!$D$10&lt;&gt;"",'alle Spiele'!$H51='alle Spiele'!$J51,'alle Spiele'!AX51='alle Spiele'!AY51,ABS('alle Spiele'!$H51-'alle Spiele'!AX51)=1),Punktsystem!$B$10,0),0)</f>
        <v>0</v>
      </c>
      <c r="AZ51" s="225">
        <f>IF(AX51=Punktsystem!$B$5,IF(AND(Punktsystem!$I$14&lt;&gt;"",'alle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A51" s="227">
        <f>IF(OR('alle Spiele'!BA51="",'alle Spiele'!BB51="",'alle Spiele'!$K51="x"),0,IF(AND('alle Spiele'!$H51='alle Spiele'!BA51,'alle Spiele'!$J51='alle Spiele'!BB51),Punktsystem!$B$5,IF(OR(AND('alle Spiele'!$H51-'alle Spiele'!$J51&lt;0,'alle Spiele'!BA51-'alle Spiele'!BB51&lt;0),AND('alle Spiele'!$H51-'alle Spiele'!$J51&gt;0,'alle Spiele'!BA51-'alle Spiele'!BB51&gt;0),AND('alle Spiele'!$H51-'alle Spiele'!$J51=0,'alle Spiele'!BA51-'alle Spiele'!BB51=0)),Punktsystem!$B$6,0)))</f>
        <v>0</v>
      </c>
      <c r="BB51" s="224">
        <f>IF(BA51=Punktsystem!$B$6,IF(AND(Punktsystem!$D$9&lt;&gt;"",'alle Spiele'!$H51-'alle Spiele'!$J51='alle Spiele'!BA51-'alle Spiele'!BB51,'alle Spiele'!$H51&lt;&gt;'alle Spiele'!$J51),Punktsystem!$B$9,0)+IF(AND(Punktsystem!$D$11&lt;&gt;"",OR('alle Spiele'!$H51='alle Spiele'!BA51,'alle Spiele'!$J51='alle Spiele'!BB51)),Punktsystem!$B$11,0)+IF(AND(Punktsystem!$D$10&lt;&gt;"",'alle Spiele'!$H51='alle Spiele'!$J51,'alle Spiele'!BA51='alle Spiele'!BB51,ABS('alle Spiele'!$H51-'alle Spiele'!BA51)=1),Punktsystem!$B$10,0),0)</f>
        <v>0</v>
      </c>
      <c r="BC51" s="225">
        <f>IF(BA51=Punktsystem!$B$5,IF(AND(Punktsystem!$I$14&lt;&gt;"",'alle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D51" s="227">
        <f>IF(OR('alle Spiele'!BD51="",'alle Spiele'!BE51="",'alle Spiele'!$K51="x"),0,IF(AND('alle Spiele'!$H51='alle Spiele'!BD51,'alle Spiele'!$J51='alle Spiele'!BE51),Punktsystem!$B$5,IF(OR(AND('alle Spiele'!$H51-'alle Spiele'!$J51&lt;0,'alle Spiele'!BD51-'alle Spiele'!BE51&lt;0),AND('alle Spiele'!$H51-'alle Spiele'!$J51&gt;0,'alle Spiele'!BD51-'alle Spiele'!BE51&gt;0),AND('alle Spiele'!$H51-'alle Spiele'!$J51=0,'alle Spiele'!BD51-'alle Spiele'!BE51=0)),Punktsystem!$B$6,0)))</f>
        <v>0</v>
      </c>
      <c r="BE51" s="224">
        <f>IF(BD51=Punktsystem!$B$6,IF(AND(Punktsystem!$D$9&lt;&gt;"",'alle Spiele'!$H51-'alle Spiele'!$J51='alle Spiele'!BD51-'alle Spiele'!BE51,'alle Spiele'!$H51&lt;&gt;'alle Spiele'!$J51),Punktsystem!$B$9,0)+IF(AND(Punktsystem!$D$11&lt;&gt;"",OR('alle Spiele'!$H51='alle Spiele'!BD51,'alle Spiele'!$J51='alle Spiele'!BE51)),Punktsystem!$B$11,0)+IF(AND(Punktsystem!$D$10&lt;&gt;"",'alle Spiele'!$H51='alle Spiele'!$J51,'alle Spiele'!BD51='alle Spiele'!BE51,ABS('alle Spiele'!$H51-'alle Spiele'!BD51)=1),Punktsystem!$B$10,0),0)</f>
        <v>0</v>
      </c>
      <c r="BF51" s="225">
        <f>IF(BD51=Punktsystem!$B$5,IF(AND(Punktsystem!$I$14&lt;&gt;"",'alle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G51" s="227">
        <f>IF(OR('alle Spiele'!BG51="",'alle Spiele'!BH51="",'alle Spiele'!$K51="x"),0,IF(AND('alle Spiele'!$H51='alle Spiele'!BG51,'alle Spiele'!$J51='alle Spiele'!BH51),Punktsystem!$B$5,IF(OR(AND('alle Spiele'!$H51-'alle Spiele'!$J51&lt;0,'alle Spiele'!BG51-'alle Spiele'!BH51&lt;0),AND('alle Spiele'!$H51-'alle Spiele'!$J51&gt;0,'alle Spiele'!BG51-'alle Spiele'!BH51&gt;0),AND('alle Spiele'!$H51-'alle Spiele'!$J51=0,'alle Spiele'!BG51-'alle Spiele'!BH51=0)),Punktsystem!$B$6,0)))</f>
        <v>0</v>
      </c>
      <c r="BH51" s="224">
        <f>IF(BG51=Punktsystem!$B$6,IF(AND(Punktsystem!$D$9&lt;&gt;"",'alle Spiele'!$H51-'alle Spiele'!$J51='alle Spiele'!BG51-'alle Spiele'!BH51,'alle Spiele'!$H51&lt;&gt;'alle Spiele'!$J51),Punktsystem!$B$9,0)+IF(AND(Punktsystem!$D$11&lt;&gt;"",OR('alle Spiele'!$H51='alle Spiele'!BG51,'alle Spiele'!$J51='alle Spiele'!BH51)),Punktsystem!$B$11,0)+IF(AND(Punktsystem!$D$10&lt;&gt;"",'alle Spiele'!$H51='alle Spiele'!$J51,'alle Spiele'!BG51='alle Spiele'!BH51,ABS('alle Spiele'!$H51-'alle Spiele'!BG51)=1),Punktsystem!$B$10,0),0)</f>
        <v>0</v>
      </c>
      <c r="BI51" s="225">
        <f>IF(BG51=Punktsystem!$B$5,IF(AND(Punktsystem!$I$14&lt;&gt;"",'alle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J51" s="227">
        <f>IF(OR('alle Spiele'!BJ51="",'alle Spiele'!BK51="",'alle Spiele'!$K51="x"),0,IF(AND('alle Spiele'!$H51='alle Spiele'!BJ51,'alle Spiele'!$J51='alle Spiele'!BK51),Punktsystem!$B$5,IF(OR(AND('alle Spiele'!$H51-'alle Spiele'!$J51&lt;0,'alle Spiele'!BJ51-'alle Spiele'!BK51&lt;0),AND('alle Spiele'!$H51-'alle Spiele'!$J51&gt;0,'alle Spiele'!BJ51-'alle Spiele'!BK51&gt;0),AND('alle Spiele'!$H51-'alle Spiele'!$J51=0,'alle Spiele'!BJ51-'alle Spiele'!BK51=0)),Punktsystem!$B$6,0)))</f>
        <v>0</v>
      </c>
      <c r="BK51" s="224">
        <f>IF(BJ51=Punktsystem!$B$6,IF(AND(Punktsystem!$D$9&lt;&gt;"",'alle Spiele'!$H51-'alle Spiele'!$J51='alle Spiele'!BJ51-'alle Spiele'!BK51,'alle Spiele'!$H51&lt;&gt;'alle Spiele'!$J51),Punktsystem!$B$9,0)+IF(AND(Punktsystem!$D$11&lt;&gt;"",OR('alle Spiele'!$H51='alle Spiele'!BJ51,'alle Spiele'!$J51='alle Spiele'!BK51)),Punktsystem!$B$11,0)+IF(AND(Punktsystem!$D$10&lt;&gt;"",'alle Spiele'!$H51='alle Spiele'!$J51,'alle Spiele'!BJ51='alle Spiele'!BK51,ABS('alle Spiele'!$H51-'alle Spiele'!BJ51)=1),Punktsystem!$B$10,0),0)</f>
        <v>0</v>
      </c>
      <c r="BL51" s="225">
        <f>IF(BJ51=Punktsystem!$B$5,IF(AND(Punktsystem!$I$14&lt;&gt;"",'alle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M51" s="227">
        <f>IF(OR('alle Spiele'!BM51="",'alle Spiele'!BN51="",'alle Spiele'!$K51="x"),0,IF(AND('alle Spiele'!$H51='alle Spiele'!BM51,'alle Spiele'!$J51='alle Spiele'!BN51),Punktsystem!$B$5,IF(OR(AND('alle Spiele'!$H51-'alle Spiele'!$J51&lt;0,'alle Spiele'!BM51-'alle Spiele'!BN51&lt;0),AND('alle Spiele'!$H51-'alle Spiele'!$J51&gt;0,'alle Spiele'!BM51-'alle Spiele'!BN51&gt;0),AND('alle Spiele'!$H51-'alle Spiele'!$J51=0,'alle Spiele'!BM51-'alle Spiele'!BN51=0)),Punktsystem!$B$6,0)))</f>
        <v>0</v>
      </c>
      <c r="BN51" s="224">
        <f>IF(BM51=Punktsystem!$B$6,IF(AND(Punktsystem!$D$9&lt;&gt;"",'alle Spiele'!$H51-'alle Spiele'!$J51='alle Spiele'!BM51-'alle Spiele'!BN51,'alle Spiele'!$H51&lt;&gt;'alle Spiele'!$J51),Punktsystem!$B$9,0)+IF(AND(Punktsystem!$D$11&lt;&gt;"",OR('alle Spiele'!$H51='alle Spiele'!BM51,'alle Spiele'!$J51='alle Spiele'!BN51)),Punktsystem!$B$11,0)+IF(AND(Punktsystem!$D$10&lt;&gt;"",'alle Spiele'!$H51='alle Spiele'!$J51,'alle Spiele'!BM51='alle Spiele'!BN51,ABS('alle Spiele'!$H51-'alle Spiele'!BM51)=1),Punktsystem!$B$10,0),0)</f>
        <v>0</v>
      </c>
      <c r="BO51" s="225">
        <f>IF(BM51=Punktsystem!$B$5,IF(AND(Punktsystem!$I$14&lt;&gt;"",'alle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P51" s="227">
        <f>IF(OR('alle Spiele'!BP51="",'alle Spiele'!BQ51="",'alle Spiele'!$K51="x"),0,IF(AND('alle Spiele'!$H51='alle Spiele'!BP51,'alle Spiele'!$J51='alle Spiele'!BQ51),Punktsystem!$B$5,IF(OR(AND('alle Spiele'!$H51-'alle Spiele'!$J51&lt;0,'alle Spiele'!BP51-'alle Spiele'!BQ51&lt;0),AND('alle Spiele'!$H51-'alle Spiele'!$J51&gt;0,'alle Spiele'!BP51-'alle Spiele'!BQ51&gt;0),AND('alle Spiele'!$H51-'alle Spiele'!$J51=0,'alle Spiele'!BP51-'alle Spiele'!BQ51=0)),Punktsystem!$B$6,0)))</f>
        <v>0</v>
      </c>
      <c r="BQ51" s="224">
        <f>IF(BP51=Punktsystem!$B$6,IF(AND(Punktsystem!$D$9&lt;&gt;"",'alle Spiele'!$H51-'alle Spiele'!$J51='alle Spiele'!BP51-'alle Spiele'!BQ51,'alle Spiele'!$H51&lt;&gt;'alle Spiele'!$J51),Punktsystem!$B$9,0)+IF(AND(Punktsystem!$D$11&lt;&gt;"",OR('alle Spiele'!$H51='alle Spiele'!BP51,'alle Spiele'!$J51='alle Spiele'!BQ51)),Punktsystem!$B$11,0)+IF(AND(Punktsystem!$D$10&lt;&gt;"",'alle Spiele'!$H51='alle Spiele'!$J51,'alle Spiele'!BP51='alle Spiele'!BQ51,ABS('alle Spiele'!$H51-'alle Spiele'!BP51)=1),Punktsystem!$B$10,0),0)</f>
        <v>0</v>
      </c>
      <c r="BR51" s="225">
        <f>IF(BP51=Punktsystem!$B$5,IF(AND(Punktsystem!$I$14&lt;&gt;"",'alle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S51" s="227">
        <f>IF(OR('alle Spiele'!BS51="",'alle Spiele'!BT51="",'alle Spiele'!$K51="x"),0,IF(AND('alle Spiele'!$H51='alle Spiele'!BS51,'alle Spiele'!$J51='alle Spiele'!BT51),Punktsystem!$B$5,IF(OR(AND('alle Spiele'!$H51-'alle Spiele'!$J51&lt;0,'alle Spiele'!BS51-'alle Spiele'!BT51&lt;0),AND('alle Spiele'!$H51-'alle Spiele'!$J51&gt;0,'alle Spiele'!BS51-'alle Spiele'!BT51&gt;0),AND('alle Spiele'!$H51-'alle Spiele'!$J51=0,'alle Spiele'!BS51-'alle Spiele'!BT51=0)),Punktsystem!$B$6,0)))</f>
        <v>0</v>
      </c>
      <c r="BT51" s="224">
        <f>IF(BS51=Punktsystem!$B$6,IF(AND(Punktsystem!$D$9&lt;&gt;"",'alle Spiele'!$H51-'alle Spiele'!$J51='alle Spiele'!BS51-'alle Spiele'!BT51,'alle Spiele'!$H51&lt;&gt;'alle Spiele'!$J51),Punktsystem!$B$9,0)+IF(AND(Punktsystem!$D$11&lt;&gt;"",OR('alle Spiele'!$H51='alle Spiele'!BS51,'alle Spiele'!$J51='alle Spiele'!BT51)),Punktsystem!$B$11,0)+IF(AND(Punktsystem!$D$10&lt;&gt;"",'alle Spiele'!$H51='alle Spiele'!$J51,'alle Spiele'!BS51='alle Spiele'!BT51,ABS('alle Spiele'!$H51-'alle Spiele'!BS51)=1),Punktsystem!$B$10,0),0)</f>
        <v>0</v>
      </c>
      <c r="BU51" s="225">
        <f>IF(BS51=Punktsystem!$B$5,IF(AND(Punktsystem!$I$14&lt;&gt;"",'alle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V51" s="227">
        <f>IF(OR('alle Spiele'!BV51="",'alle Spiele'!BW51="",'alle Spiele'!$K51="x"),0,IF(AND('alle Spiele'!$H51='alle Spiele'!BV51,'alle Spiele'!$J51='alle Spiele'!BW51),Punktsystem!$B$5,IF(OR(AND('alle Spiele'!$H51-'alle Spiele'!$J51&lt;0,'alle Spiele'!BV51-'alle Spiele'!BW51&lt;0),AND('alle Spiele'!$H51-'alle Spiele'!$J51&gt;0,'alle Spiele'!BV51-'alle Spiele'!BW51&gt;0),AND('alle Spiele'!$H51-'alle Spiele'!$J51=0,'alle Spiele'!BV51-'alle Spiele'!BW51=0)),Punktsystem!$B$6,0)))</f>
        <v>0</v>
      </c>
      <c r="BW51" s="224">
        <f>IF(BV51=Punktsystem!$B$6,IF(AND(Punktsystem!$D$9&lt;&gt;"",'alle Spiele'!$H51-'alle Spiele'!$J51='alle Spiele'!BV51-'alle Spiele'!BW51,'alle Spiele'!$H51&lt;&gt;'alle Spiele'!$J51),Punktsystem!$B$9,0)+IF(AND(Punktsystem!$D$11&lt;&gt;"",OR('alle Spiele'!$H51='alle Spiele'!BV51,'alle Spiele'!$J51='alle Spiele'!BW51)),Punktsystem!$B$11,0)+IF(AND(Punktsystem!$D$10&lt;&gt;"",'alle Spiele'!$H51='alle Spiele'!$J51,'alle Spiele'!BV51='alle Spiele'!BW51,ABS('alle Spiele'!$H51-'alle Spiele'!BV51)=1),Punktsystem!$B$10,0),0)</f>
        <v>0</v>
      </c>
      <c r="BX51" s="225">
        <f>IF(BV51=Punktsystem!$B$5,IF(AND(Punktsystem!$I$14&lt;&gt;"",'alle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Y51" s="227">
        <f>IF(OR('alle Spiele'!BY51="",'alle Spiele'!BZ51="",'alle Spiele'!$K51="x"),0,IF(AND('alle Spiele'!$H51='alle Spiele'!BY51,'alle Spiele'!$J51='alle Spiele'!BZ51),Punktsystem!$B$5,IF(OR(AND('alle Spiele'!$H51-'alle Spiele'!$J51&lt;0,'alle Spiele'!BY51-'alle Spiele'!BZ51&lt;0),AND('alle Spiele'!$H51-'alle Spiele'!$J51&gt;0,'alle Spiele'!BY51-'alle Spiele'!BZ51&gt;0),AND('alle Spiele'!$H51-'alle Spiele'!$J51=0,'alle Spiele'!BY51-'alle Spiele'!BZ51=0)),Punktsystem!$B$6,0)))</f>
        <v>0</v>
      </c>
      <c r="BZ51" s="224">
        <f>IF(BY51=Punktsystem!$B$6,IF(AND(Punktsystem!$D$9&lt;&gt;"",'alle Spiele'!$H51-'alle Spiele'!$J51='alle Spiele'!BY51-'alle Spiele'!BZ51,'alle Spiele'!$H51&lt;&gt;'alle Spiele'!$J51),Punktsystem!$B$9,0)+IF(AND(Punktsystem!$D$11&lt;&gt;"",OR('alle Spiele'!$H51='alle Spiele'!BY51,'alle Spiele'!$J51='alle Spiele'!BZ51)),Punktsystem!$B$11,0)+IF(AND(Punktsystem!$D$10&lt;&gt;"",'alle Spiele'!$H51='alle Spiele'!$J51,'alle Spiele'!BY51='alle Spiele'!BZ51,ABS('alle Spiele'!$H51-'alle Spiele'!BY51)=1),Punktsystem!$B$10,0),0)</f>
        <v>0</v>
      </c>
      <c r="CA51" s="225">
        <f>IF(BY51=Punktsystem!$B$5,IF(AND(Punktsystem!$I$14&lt;&gt;"",'alle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B51" s="227">
        <f>IF(OR('alle Spiele'!CB51="",'alle Spiele'!CC51="",'alle Spiele'!$K51="x"),0,IF(AND('alle Spiele'!$H51='alle Spiele'!CB51,'alle Spiele'!$J51='alle Spiele'!CC51),Punktsystem!$B$5,IF(OR(AND('alle Spiele'!$H51-'alle Spiele'!$J51&lt;0,'alle Spiele'!CB51-'alle Spiele'!CC51&lt;0),AND('alle Spiele'!$H51-'alle Spiele'!$J51&gt;0,'alle Spiele'!CB51-'alle Spiele'!CC51&gt;0),AND('alle Spiele'!$H51-'alle Spiele'!$J51=0,'alle Spiele'!CB51-'alle Spiele'!CC51=0)),Punktsystem!$B$6,0)))</f>
        <v>0</v>
      </c>
      <c r="CC51" s="224">
        <f>IF(CB51=Punktsystem!$B$6,IF(AND(Punktsystem!$D$9&lt;&gt;"",'alle Spiele'!$H51-'alle Spiele'!$J51='alle Spiele'!CB51-'alle Spiele'!CC51,'alle Spiele'!$H51&lt;&gt;'alle Spiele'!$J51),Punktsystem!$B$9,0)+IF(AND(Punktsystem!$D$11&lt;&gt;"",OR('alle Spiele'!$H51='alle Spiele'!CB51,'alle Spiele'!$J51='alle Spiele'!CC51)),Punktsystem!$B$11,0)+IF(AND(Punktsystem!$D$10&lt;&gt;"",'alle Spiele'!$H51='alle Spiele'!$J51,'alle Spiele'!CB51='alle Spiele'!CC51,ABS('alle Spiele'!$H51-'alle Spiele'!CB51)=1),Punktsystem!$B$10,0),0)</f>
        <v>0</v>
      </c>
      <c r="CD51" s="225">
        <f>IF(CB51=Punktsystem!$B$5,IF(AND(Punktsystem!$I$14&lt;&gt;"",'alle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E51" s="227">
        <f>IF(OR('alle Spiele'!CE51="",'alle Spiele'!CF51="",'alle Spiele'!$K51="x"),0,IF(AND('alle Spiele'!$H51='alle Spiele'!CE51,'alle Spiele'!$J51='alle Spiele'!CF51),Punktsystem!$B$5,IF(OR(AND('alle Spiele'!$H51-'alle Spiele'!$J51&lt;0,'alle Spiele'!CE51-'alle Spiele'!CF51&lt;0),AND('alle Spiele'!$H51-'alle Spiele'!$J51&gt;0,'alle Spiele'!CE51-'alle Spiele'!CF51&gt;0),AND('alle Spiele'!$H51-'alle Spiele'!$J51=0,'alle Spiele'!CE51-'alle Spiele'!CF51=0)),Punktsystem!$B$6,0)))</f>
        <v>0</v>
      </c>
      <c r="CF51" s="224">
        <f>IF(CE51=Punktsystem!$B$6,IF(AND(Punktsystem!$D$9&lt;&gt;"",'alle Spiele'!$H51-'alle Spiele'!$J51='alle Spiele'!CE51-'alle Spiele'!CF51,'alle Spiele'!$H51&lt;&gt;'alle Spiele'!$J51),Punktsystem!$B$9,0)+IF(AND(Punktsystem!$D$11&lt;&gt;"",OR('alle Spiele'!$H51='alle Spiele'!CE51,'alle Spiele'!$J51='alle Spiele'!CF51)),Punktsystem!$B$11,0)+IF(AND(Punktsystem!$D$10&lt;&gt;"",'alle Spiele'!$H51='alle Spiele'!$J51,'alle Spiele'!CE51='alle Spiele'!CF51,ABS('alle Spiele'!$H51-'alle Spiele'!CE51)=1),Punktsystem!$B$10,0),0)</f>
        <v>0</v>
      </c>
      <c r="CG51" s="225">
        <f>IF(CE51=Punktsystem!$B$5,IF(AND(Punktsystem!$I$14&lt;&gt;"",'alle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H51" s="227">
        <f>IF(OR('alle Spiele'!CH51="",'alle Spiele'!CI51="",'alle Spiele'!$K51="x"),0,IF(AND('alle Spiele'!$H51='alle Spiele'!CH51,'alle Spiele'!$J51='alle Spiele'!CI51),Punktsystem!$B$5,IF(OR(AND('alle Spiele'!$H51-'alle Spiele'!$J51&lt;0,'alle Spiele'!CH51-'alle Spiele'!CI51&lt;0),AND('alle Spiele'!$H51-'alle Spiele'!$J51&gt;0,'alle Spiele'!CH51-'alle Spiele'!CI51&gt;0),AND('alle Spiele'!$H51-'alle Spiele'!$J51=0,'alle Spiele'!CH51-'alle Spiele'!CI51=0)),Punktsystem!$B$6,0)))</f>
        <v>0</v>
      </c>
      <c r="CI51" s="224">
        <f>IF(CH51=Punktsystem!$B$6,IF(AND(Punktsystem!$D$9&lt;&gt;"",'alle Spiele'!$H51-'alle Spiele'!$J51='alle Spiele'!CH51-'alle Spiele'!CI51,'alle Spiele'!$H51&lt;&gt;'alle Spiele'!$J51),Punktsystem!$B$9,0)+IF(AND(Punktsystem!$D$11&lt;&gt;"",OR('alle Spiele'!$H51='alle Spiele'!CH51,'alle Spiele'!$J51='alle Spiele'!CI51)),Punktsystem!$B$11,0)+IF(AND(Punktsystem!$D$10&lt;&gt;"",'alle Spiele'!$H51='alle Spiele'!$J51,'alle Spiele'!CH51='alle Spiele'!CI51,ABS('alle Spiele'!$H51-'alle Spiele'!CH51)=1),Punktsystem!$B$10,0),0)</f>
        <v>0</v>
      </c>
      <c r="CJ51" s="225">
        <f>IF(CH51=Punktsystem!$B$5,IF(AND(Punktsystem!$I$14&lt;&gt;"",'alle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K51" s="227">
        <f>IF(OR('alle Spiele'!CK51="",'alle Spiele'!CL51="",'alle Spiele'!$K51="x"),0,IF(AND('alle Spiele'!$H51='alle Spiele'!CK51,'alle Spiele'!$J51='alle Spiele'!CL51),Punktsystem!$B$5,IF(OR(AND('alle Spiele'!$H51-'alle Spiele'!$J51&lt;0,'alle Spiele'!CK51-'alle Spiele'!CL51&lt;0),AND('alle Spiele'!$H51-'alle Spiele'!$J51&gt;0,'alle Spiele'!CK51-'alle Spiele'!CL51&gt;0),AND('alle Spiele'!$H51-'alle Spiele'!$J51=0,'alle Spiele'!CK51-'alle Spiele'!CL51=0)),Punktsystem!$B$6,0)))</f>
        <v>0</v>
      </c>
      <c r="CL51" s="224">
        <f>IF(CK51=Punktsystem!$B$6,IF(AND(Punktsystem!$D$9&lt;&gt;"",'alle Spiele'!$H51-'alle Spiele'!$J51='alle Spiele'!CK51-'alle Spiele'!CL51,'alle Spiele'!$H51&lt;&gt;'alle Spiele'!$J51),Punktsystem!$B$9,0)+IF(AND(Punktsystem!$D$11&lt;&gt;"",OR('alle Spiele'!$H51='alle Spiele'!CK51,'alle Spiele'!$J51='alle Spiele'!CL51)),Punktsystem!$B$11,0)+IF(AND(Punktsystem!$D$10&lt;&gt;"",'alle Spiele'!$H51='alle Spiele'!$J51,'alle Spiele'!CK51='alle Spiele'!CL51,ABS('alle Spiele'!$H51-'alle Spiele'!CK51)=1),Punktsystem!$B$10,0),0)</f>
        <v>0</v>
      </c>
      <c r="CM51" s="225">
        <f>IF(CK51=Punktsystem!$B$5,IF(AND(Punktsystem!$I$14&lt;&gt;"",'alle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N51" s="227">
        <f>IF(OR('alle Spiele'!CN51="",'alle Spiele'!CO51="",'alle Spiele'!$K51="x"),0,IF(AND('alle Spiele'!$H51='alle Spiele'!CN51,'alle Spiele'!$J51='alle Spiele'!CO51),Punktsystem!$B$5,IF(OR(AND('alle Spiele'!$H51-'alle Spiele'!$J51&lt;0,'alle Spiele'!CN51-'alle Spiele'!CO51&lt;0),AND('alle Spiele'!$H51-'alle Spiele'!$J51&gt;0,'alle Spiele'!CN51-'alle Spiele'!CO51&gt;0),AND('alle Spiele'!$H51-'alle Spiele'!$J51=0,'alle Spiele'!CN51-'alle Spiele'!CO51=0)),Punktsystem!$B$6,0)))</f>
        <v>0</v>
      </c>
      <c r="CO51" s="224">
        <f>IF(CN51=Punktsystem!$B$6,IF(AND(Punktsystem!$D$9&lt;&gt;"",'alle Spiele'!$H51-'alle Spiele'!$J51='alle Spiele'!CN51-'alle Spiele'!CO51,'alle Spiele'!$H51&lt;&gt;'alle Spiele'!$J51),Punktsystem!$B$9,0)+IF(AND(Punktsystem!$D$11&lt;&gt;"",OR('alle Spiele'!$H51='alle Spiele'!CN51,'alle Spiele'!$J51='alle Spiele'!CO51)),Punktsystem!$B$11,0)+IF(AND(Punktsystem!$D$10&lt;&gt;"",'alle Spiele'!$H51='alle Spiele'!$J51,'alle Spiele'!CN51='alle Spiele'!CO51,ABS('alle Spiele'!$H51-'alle Spiele'!CN51)=1),Punktsystem!$B$10,0),0)</f>
        <v>0</v>
      </c>
      <c r="CP51" s="225">
        <f>IF(CN51=Punktsystem!$B$5,IF(AND(Punktsystem!$I$14&lt;&gt;"",'alle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Q51" s="227">
        <f>IF(OR('alle Spiele'!CQ51="",'alle Spiele'!CR51="",'alle Spiele'!$K51="x"),0,IF(AND('alle Spiele'!$H51='alle Spiele'!CQ51,'alle Spiele'!$J51='alle Spiele'!CR51),Punktsystem!$B$5,IF(OR(AND('alle Spiele'!$H51-'alle Spiele'!$J51&lt;0,'alle Spiele'!CQ51-'alle Spiele'!CR51&lt;0),AND('alle Spiele'!$H51-'alle Spiele'!$J51&gt;0,'alle Spiele'!CQ51-'alle Spiele'!CR51&gt;0),AND('alle Spiele'!$H51-'alle Spiele'!$J51=0,'alle Spiele'!CQ51-'alle Spiele'!CR51=0)),Punktsystem!$B$6,0)))</f>
        <v>0</v>
      </c>
      <c r="CR51" s="224">
        <f>IF(CQ51=Punktsystem!$B$6,IF(AND(Punktsystem!$D$9&lt;&gt;"",'alle Spiele'!$H51-'alle Spiele'!$J51='alle Spiele'!CQ51-'alle Spiele'!CR51,'alle Spiele'!$H51&lt;&gt;'alle Spiele'!$J51),Punktsystem!$B$9,0)+IF(AND(Punktsystem!$D$11&lt;&gt;"",OR('alle Spiele'!$H51='alle Spiele'!CQ51,'alle Spiele'!$J51='alle Spiele'!CR51)),Punktsystem!$B$11,0)+IF(AND(Punktsystem!$D$10&lt;&gt;"",'alle Spiele'!$H51='alle Spiele'!$J51,'alle Spiele'!CQ51='alle Spiele'!CR51,ABS('alle Spiele'!$H51-'alle Spiele'!CQ51)=1),Punktsystem!$B$10,0),0)</f>
        <v>0</v>
      </c>
      <c r="CS51" s="225">
        <f>IF(CQ51=Punktsystem!$B$5,IF(AND(Punktsystem!$I$14&lt;&gt;"",'alle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T51" s="227">
        <f>IF(OR('alle Spiele'!CT51="",'alle Spiele'!CU51="",'alle Spiele'!$K51="x"),0,IF(AND('alle Spiele'!$H51='alle Spiele'!CT51,'alle Spiele'!$J51='alle Spiele'!CU51),Punktsystem!$B$5,IF(OR(AND('alle Spiele'!$H51-'alle Spiele'!$J51&lt;0,'alle Spiele'!CT51-'alle Spiele'!CU51&lt;0),AND('alle Spiele'!$H51-'alle Spiele'!$J51&gt;0,'alle Spiele'!CT51-'alle Spiele'!CU51&gt;0),AND('alle Spiele'!$H51-'alle Spiele'!$J51=0,'alle Spiele'!CT51-'alle Spiele'!CU51=0)),Punktsystem!$B$6,0)))</f>
        <v>0</v>
      </c>
      <c r="CU51" s="224">
        <f>IF(CT51=Punktsystem!$B$6,IF(AND(Punktsystem!$D$9&lt;&gt;"",'alle Spiele'!$H51-'alle Spiele'!$J51='alle Spiele'!CT51-'alle Spiele'!CU51,'alle Spiele'!$H51&lt;&gt;'alle Spiele'!$J51),Punktsystem!$B$9,0)+IF(AND(Punktsystem!$D$11&lt;&gt;"",OR('alle Spiele'!$H51='alle Spiele'!CT51,'alle Spiele'!$J51='alle Spiele'!CU51)),Punktsystem!$B$11,0)+IF(AND(Punktsystem!$D$10&lt;&gt;"",'alle Spiele'!$H51='alle Spiele'!$J51,'alle Spiele'!CT51='alle Spiele'!CU51,ABS('alle Spiele'!$H51-'alle Spiele'!CT51)=1),Punktsystem!$B$10,0),0)</f>
        <v>0</v>
      </c>
      <c r="CV51" s="225">
        <f>IF(CT51=Punktsystem!$B$5,IF(AND(Punktsystem!$I$14&lt;&gt;"",'alle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W51" s="227">
        <f>IF(OR('alle Spiele'!CW51="",'alle Spiele'!CX51="",'alle Spiele'!$K51="x"),0,IF(AND('alle Spiele'!$H51='alle Spiele'!CW51,'alle Spiele'!$J51='alle Spiele'!CX51),Punktsystem!$B$5,IF(OR(AND('alle Spiele'!$H51-'alle Spiele'!$J51&lt;0,'alle Spiele'!CW51-'alle Spiele'!CX51&lt;0),AND('alle Spiele'!$H51-'alle Spiele'!$J51&gt;0,'alle Spiele'!CW51-'alle Spiele'!CX51&gt;0),AND('alle Spiele'!$H51-'alle Spiele'!$J51=0,'alle Spiele'!CW51-'alle Spiele'!CX51=0)),Punktsystem!$B$6,0)))</f>
        <v>0</v>
      </c>
      <c r="CX51" s="224">
        <f>IF(CW51=Punktsystem!$B$6,IF(AND(Punktsystem!$D$9&lt;&gt;"",'alle Spiele'!$H51-'alle Spiele'!$J51='alle Spiele'!CW51-'alle Spiele'!CX51,'alle Spiele'!$H51&lt;&gt;'alle Spiele'!$J51),Punktsystem!$B$9,0)+IF(AND(Punktsystem!$D$11&lt;&gt;"",OR('alle Spiele'!$H51='alle Spiele'!CW51,'alle Spiele'!$J51='alle Spiele'!CX51)),Punktsystem!$B$11,0)+IF(AND(Punktsystem!$D$10&lt;&gt;"",'alle Spiele'!$H51='alle Spiele'!$J51,'alle Spiele'!CW51='alle Spiele'!CX51,ABS('alle Spiele'!$H51-'alle Spiele'!CW51)=1),Punktsystem!$B$10,0),0)</f>
        <v>0</v>
      </c>
      <c r="CY51" s="225">
        <f>IF(CW51=Punktsystem!$B$5,IF(AND(Punktsystem!$I$14&lt;&gt;"",'alle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Z51" s="227">
        <f>IF(OR('alle Spiele'!CZ51="",'alle Spiele'!DA51="",'alle Spiele'!$K51="x"),0,IF(AND('alle Spiele'!$H51='alle Spiele'!CZ51,'alle Spiele'!$J51='alle Spiele'!DA51),Punktsystem!$B$5,IF(OR(AND('alle Spiele'!$H51-'alle Spiele'!$J51&lt;0,'alle Spiele'!CZ51-'alle Spiele'!DA51&lt;0),AND('alle Spiele'!$H51-'alle Spiele'!$J51&gt;0,'alle Spiele'!CZ51-'alle Spiele'!DA51&gt;0),AND('alle Spiele'!$H51-'alle Spiele'!$J51=0,'alle Spiele'!CZ51-'alle Spiele'!DA51=0)),Punktsystem!$B$6,0)))</f>
        <v>0</v>
      </c>
      <c r="DA51" s="224">
        <f>IF(CZ51=Punktsystem!$B$6,IF(AND(Punktsystem!$D$9&lt;&gt;"",'alle Spiele'!$H51-'alle Spiele'!$J51='alle Spiele'!CZ51-'alle Spiele'!DA51,'alle Spiele'!$H51&lt;&gt;'alle Spiele'!$J51),Punktsystem!$B$9,0)+IF(AND(Punktsystem!$D$11&lt;&gt;"",OR('alle Spiele'!$H51='alle Spiele'!CZ51,'alle Spiele'!$J51='alle Spiele'!DA51)),Punktsystem!$B$11,0)+IF(AND(Punktsystem!$D$10&lt;&gt;"",'alle Spiele'!$H51='alle Spiele'!$J51,'alle Spiele'!CZ51='alle Spiele'!DA51,ABS('alle Spiele'!$H51-'alle Spiele'!CZ51)=1),Punktsystem!$B$10,0),0)</f>
        <v>0</v>
      </c>
      <c r="DB51" s="225">
        <f>IF(CZ51=Punktsystem!$B$5,IF(AND(Punktsystem!$I$14&lt;&gt;"",'alle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C51" s="227">
        <f>IF(OR('alle Spiele'!DC51="",'alle Spiele'!DD51="",'alle Spiele'!$K51="x"),0,IF(AND('alle Spiele'!$H51='alle Spiele'!DC51,'alle Spiele'!$J51='alle Spiele'!DD51),Punktsystem!$B$5,IF(OR(AND('alle Spiele'!$H51-'alle Spiele'!$J51&lt;0,'alle Spiele'!DC51-'alle Spiele'!DD51&lt;0),AND('alle Spiele'!$H51-'alle Spiele'!$J51&gt;0,'alle Spiele'!DC51-'alle Spiele'!DD51&gt;0),AND('alle Spiele'!$H51-'alle Spiele'!$J51=0,'alle Spiele'!DC51-'alle Spiele'!DD51=0)),Punktsystem!$B$6,0)))</f>
        <v>0</v>
      </c>
      <c r="DD51" s="224">
        <f>IF(DC51=Punktsystem!$B$6,IF(AND(Punktsystem!$D$9&lt;&gt;"",'alle Spiele'!$H51-'alle Spiele'!$J51='alle Spiele'!DC51-'alle Spiele'!DD51,'alle Spiele'!$H51&lt;&gt;'alle Spiele'!$J51),Punktsystem!$B$9,0)+IF(AND(Punktsystem!$D$11&lt;&gt;"",OR('alle Spiele'!$H51='alle Spiele'!DC51,'alle Spiele'!$J51='alle Spiele'!DD51)),Punktsystem!$B$11,0)+IF(AND(Punktsystem!$D$10&lt;&gt;"",'alle Spiele'!$H51='alle Spiele'!$J51,'alle Spiele'!DC51='alle Spiele'!DD51,ABS('alle Spiele'!$H51-'alle Spiele'!DC51)=1),Punktsystem!$B$10,0),0)</f>
        <v>0</v>
      </c>
      <c r="DE51" s="225">
        <f>IF(DC51=Punktsystem!$B$5,IF(AND(Punktsystem!$I$14&lt;&gt;"",'alle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F51" s="227">
        <f>IF(OR('alle Spiele'!DF51="",'alle Spiele'!DG51="",'alle Spiele'!$K51="x"),0,IF(AND('alle Spiele'!$H51='alle Spiele'!DF51,'alle Spiele'!$J51='alle Spiele'!DG51),Punktsystem!$B$5,IF(OR(AND('alle Spiele'!$H51-'alle Spiele'!$J51&lt;0,'alle Spiele'!DF51-'alle Spiele'!DG51&lt;0),AND('alle Spiele'!$H51-'alle Spiele'!$J51&gt;0,'alle Spiele'!DF51-'alle Spiele'!DG51&gt;0),AND('alle Spiele'!$H51-'alle Spiele'!$J51=0,'alle Spiele'!DF51-'alle Spiele'!DG51=0)),Punktsystem!$B$6,0)))</f>
        <v>0</v>
      </c>
      <c r="DG51" s="224">
        <f>IF(DF51=Punktsystem!$B$6,IF(AND(Punktsystem!$D$9&lt;&gt;"",'alle Spiele'!$H51-'alle Spiele'!$J51='alle Spiele'!DF51-'alle Spiele'!DG51,'alle Spiele'!$H51&lt;&gt;'alle Spiele'!$J51),Punktsystem!$B$9,0)+IF(AND(Punktsystem!$D$11&lt;&gt;"",OR('alle Spiele'!$H51='alle Spiele'!DF51,'alle Spiele'!$J51='alle Spiele'!DG51)),Punktsystem!$B$11,0)+IF(AND(Punktsystem!$D$10&lt;&gt;"",'alle Spiele'!$H51='alle Spiele'!$J51,'alle Spiele'!DF51='alle Spiele'!DG51,ABS('alle Spiele'!$H51-'alle Spiele'!DF51)=1),Punktsystem!$B$10,0),0)</f>
        <v>0</v>
      </c>
      <c r="DH51" s="225">
        <f>IF(DF51=Punktsystem!$B$5,IF(AND(Punktsystem!$I$14&lt;&gt;"",'alle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I51" s="227">
        <f>IF(OR('alle Spiele'!DI51="",'alle Spiele'!DJ51="",'alle Spiele'!$K51="x"),0,IF(AND('alle Spiele'!$H51='alle Spiele'!DI51,'alle Spiele'!$J51='alle Spiele'!DJ51),Punktsystem!$B$5,IF(OR(AND('alle Spiele'!$H51-'alle Spiele'!$J51&lt;0,'alle Spiele'!DI51-'alle Spiele'!DJ51&lt;0),AND('alle Spiele'!$H51-'alle Spiele'!$J51&gt;0,'alle Spiele'!DI51-'alle Spiele'!DJ51&gt;0),AND('alle Spiele'!$H51-'alle Spiele'!$J51=0,'alle Spiele'!DI51-'alle Spiele'!DJ51=0)),Punktsystem!$B$6,0)))</f>
        <v>0</v>
      </c>
      <c r="DJ51" s="224">
        <f>IF(DI51=Punktsystem!$B$6,IF(AND(Punktsystem!$D$9&lt;&gt;"",'alle Spiele'!$H51-'alle Spiele'!$J51='alle Spiele'!DI51-'alle Spiele'!DJ51,'alle Spiele'!$H51&lt;&gt;'alle Spiele'!$J51),Punktsystem!$B$9,0)+IF(AND(Punktsystem!$D$11&lt;&gt;"",OR('alle Spiele'!$H51='alle Spiele'!DI51,'alle Spiele'!$J51='alle Spiele'!DJ51)),Punktsystem!$B$11,0)+IF(AND(Punktsystem!$D$10&lt;&gt;"",'alle Spiele'!$H51='alle Spiele'!$J51,'alle Spiele'!DI51='alle Spiele'!DJ51,ABS('alle Spiele'!$H51-'alle Spiele'!DI51)=1),Punktsystem!$B$10,0),0)</f>
        <v>0</v>
      </c>
      <c r="DK51" s="225">
        <f>IF(DI51=Punktsystem!$B$5,IF(AND(Punktsystem!$I$14&lt;&gt;"",'alle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L51" s="227">
        <f>IF(OR('alle Spiele'!DL51="",'alle Spiele'!DM51="",'alle Spiele'!$K51="x"),0,IF(AND('alle Spiele'!$H51='alle Spiele'!DL51,'alle Spiele'!$J51='alle Spiele'!DM51),Punktsystem!$B$5,IF(OR(AND('alle Spiele'!$H51-'alle Spiele'!$J51&lt;0,'alle Spiele'!DL51-'alle Spiele'!DM51&lt;0),AND('alle Spiele'!$H51-'alle Spiele'!$J51&gt;0,'alle Spiele'!DL51-'alle Spiele'!DM51&gt;0),AND('alle Spiele'!$H51-'alle Spiele'!$J51=0,'alle Spiele'!DL51-'alle Spiele'!DM51=0)),Punktsystem!$B$6,0)))</f>
        <v>0</v>
      </c>
      <c r="DM51" s="224">
        <f>IF(DL51=Punktsystem!$B$6,IF(AND(Punktsystem!$D$9&lt;&gt;"",'alle Spiele'!$H51-'alle Spiele'!$J51='alle Spiele'!DL51-'alle Spiele'!DM51,'alle Spiele'!$H51&lt;&gt;'alle Spiele'!$J51),Punktsystem!$B$9,0)+IF(AND(Punktsystem!$D$11&lt;&gt;"",OR('alle Spiele'!$H51='alle Spiele'!DL51,'alle Spiele'!$J51='alle Spiele'!DM51)),Punktsystem!$B$11,0)+IF(AND(Punktsystem!$D$10&lt;&gt;"",'alle Spiele'!$H51='alle Spiele'!$J51,'alle Spiele'!DL51='alle Spiele'!DM51,ABS('alle Spiele'!$H51-'alle Spiele'!DL51)=1),Punktsystem!$B$10,0),0)</f>
        <v>0</v>
      </c>
      <c r="DN51" s="225">
        <f>IF(DL51=Punktsystem!$B$5,IF(AND(Punktsystem!$I$14&lt;&gt;"",'alle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O51" s="227">
        <f>IF(OR('alle Spiele'!DO51="",'alle Spiele'!DP51="",'alle Spiele'!$K51="x"),0,IF(AND('alle Spiele'!$H51='alle Spiele'!DO51,'alle Spiele'!$J51='alle Spiele'!DP51),Punktsystem!$B$5,IF(OR(AND('alle Spiele'!$H51-'alle Spiele'!$J51&lt;0,'alle Spiele'!DO51-'alle Spiele'!DP51&lt;0),AND('alle Spiele'!$H51-'alle Spiele'!$J51&gt;0,'alle Spiele'!DO51-'alle Spiele'!DP51&gt;0),AND('alle Spiele'!$H51-'alle Spiele'!$J51=0,'alle Spiele'!DO51-'alle Spiele'!DP51=0)),Punktsystem!$B$6,0)))</f>
        <v>0</v>
      </c>
      <c r="DP51" s="224">
        <f>IF(DO51=Punktsystem!$B$6,IF(AND(Punktsystem!$D$9&lt;&gt;"",'alle Spiele'!$H51-'alle Spiele'!$J51='alle Spiele'!DO51-'alle Spiele'!DP51,'alle Spiele'!$H51&lt;&gt;'alle Spiele'!$J51),Punktsystem!$B$9,0)+IF(AND(Punktsystem!$D$11&lt;&gt;"",OR('alle Spiele'!$H51='alle Spiele'!DO51,'alle Spiele'!$J51='alle Spiele'!DP51)),Punktsystem!$B$11,0)+IF(AND(Punktsystem!$D$10&lt;&gt;"",'alle Spiele'!$H51='alle Spiele'!$J51,'alle Spiele'!DO51='alle Spiele'!DP51,ABS('alle Spiele'!$H51-'alle Spiele'!DO51)=1),Punktsystem!$B$10,0),0)</f>
        <v>0</v>
      </c>
      <c r="DQ51" s="225">
        <f>IF(DO51=Punktsystem!$B$5,IF(AND(Punktsystem!$I$14&lt;&gt;"",'alle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R51" s="227">
        <f>IF(OR('alle Spiele'!DR51="",'alle Spiele'!DS51="",'alle Spiele'!$K51="x"),0,IF(AND('alle Spiele'!$H51='alle Spiele'!DR51,'alle Spiele'!$J51='alle Spiele'!DS51),Punktsystem!$B$5,IF(OR(AND('alle Spiele'!$H51-'alle Spiele'!$J51&lt;0,'alle Spiele'!DR51-'alle Spiele'!DS51&lt;0),AND('alle Spiele'!$H51-'alle Spiele'!$J51&gt;0,'alle Spiele'!DR51-'alle Spiele'!DS51&gt;0),AND('alle Spiele'!$H51-'alle Spiele'!$J51=0,'alle Spiele'!DR51-'alle Spiele'!DS51=0)),Punktsystem!$B$6,0)))</f>
        <v>0</v>
      </c>
      <c r="DS51" s="224">
        <f>IF(DR51=Punktsystem!$B$6,IF(AND(Punktsystem!$D$9&lt;&gt;"",'alle Spiele'!$H51-'alle Spiele'!$J51='alle Spiele'!DR51-'alle Spiele'!DS51,'alle Spiele'!$H51&lt;&gt;'alle Spiele'!$J51),Punktsystem!$B$9,0)+IF(AND(Punktsystem!$D$11&lt;&gt;"",OR('alle Spiele'!$H51='alle Spiele'!DR51,'alle Spiele'!$J51='alle Spiele'!DS51)),Punktsystem!$B$11,0)+IF(AND(Punktsystem!$D$10&lt;&gt;"",'alle Spiele'!$H51='alle Spiele'!$J51,'alle Spiele'!DR51='alle Spiele'!DS51,ABS('alle Spiele'!$H51-'alle Spiele'!DR51)=1),Punktsystem!$B$10,0),0)</f>
        <v>0</v>
      </c>
      <c r="DT51" s="225">
        <f>IF(DR51=Punktsystem!$B$5,IF(AND(Punktsystem!$I$14&lt;&gt;"",'alle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U51" s="227">
        <f>IF(OR('alle Spiele'!DU51="",'alle Spiele'!DV51="",'alle Spiele'!$K51="x"),0,IF(AND('alle Spiele'!$H51='alle Spiele'!DU51,'alle Spiele'!$J51='alle Spiele'!DV51),Punktsystem!$B$5,IF(OR(AND('alle Spiele'!$H51-'alle Spiele'!$J51&lt;0,'alle Spiele'!DU51-'alle Spiele'!DV51&lt;0),AND('alle Spiele'!$H51-'alle Spiele'!$J51&gt;0,'alle Spiele'!DU51-'alle Spiele'!DV51&gt;0),AND('alle Spiele'!$H51-'alle Spiele'!$J51=0,'alle Spiele'!DU51-'alle Spiele'!DV51=0)),Punktsystem!$B$6,0)))</f>
        <v>0</v>
      </c>
      <c r="DV51" s="224">
        <f>IF(DU51=Punktsystem!$B$6,IF(AND(Punktsystem!$D$9&lt;&gt;"",'alle Spiele'!$H51-'alle Spiele'!$J51='alle Spiele'!DU51-'alle Spiele'!DV51,'alle Spiele'!$H51&lt;&gt;'alle Spiele'!$J51),Punktsystem!$B$9,0)+IF(AND(Punktsystem!$D$11&lt;&gt;"",OR('alle Spiele'!$H51='alle Spiele'!DU51,'alle Spiele'!$J51='alle Spiele'!DV51)),Punktsystem!$B$11,0)+IF(AND(Punktsystem!$D$10&lt;&gt;"",'alle Spiele'!$H51='alle Spiele'!$J51,'alle Spiele'!DU51='alle Spiele'!DV51,ABS('alle Spiele'!$H51-'alle Spiele'!DU51)=1),Punktsystem!$B$10,0),0)</f>
        <v>0</v>
      </c>
      <c r="DW51" s="225">
        <f>IF(DU51=Punktsystem!$B$5,IF(AND(Punktsystem!$I$14&lt;&gt;"",'alle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X51" s="227">
        <f>IF(OR('alle Spiele'!DX51="",'alle Spiele'!DY51="",'alle Spiele'!$K51="x"),0,IF(AND('alle Spiele'!$H51='alle Spiele'!DX51,'alle Spiele'!$J51='alle Spiele'!DY51),Punktsystem!$B$5,IF(OR(AND('alle Spiele'!$H51-'alle Spiele'!$J51&lt;0,'alle Spiele'!DX51-'alle Spiele'!DY51&lt;0),AND('alle Spiele'!$H51-'alle Spiele'!$J51&gt;0,'alle Spiele'!DX51-'alle Spiele'!DY51&gt;0),AND('alle Spiele'!$H51-'alle Spiele'!$J51=0,'alle Spiele'!DX51-'alle Spiele'!DY51=0)),Punktsystem!$B$6,0)))</f>
        <v>0</v>
      </c>
      <c r="DY51" s="224">
        <f>IF(DX51=Punktsystem!$B$6,IF(AND(Punktsystem!$D$9&lt;&gt;"",'alle Spiele'!$H51-'alle Spiele'!$J51='alle Spiele'!DX51-'alle Spiele'!DY51,'alle Spiele'!$H51&lt;&gt;'alle Spiele'!$J51),Punktsystem!$B$9,0)+IF(AND(Punktsystem!$D$11&lt;&gt;"",OR('alle Spiele'!$H51='alle Spiele'!DX51,'alle Spiele'!$J51='alle Spiele'!DY51)),Punktsystem!$B$11,0)+IF(AND(Punktsystem!$D$10&lt;&gt;"",'alle Spiele'!$H51='alle Spiele'!$J51,'alle Spiele'!DX51='alle Spiele'!DY51,ABS('alle Spiele'!$H51-'alle Spiele'!DX51)=1),Punktsystem!$B$10,0),0)</f>
        <v>0</v>
      </c>
      <c r="DZ51" s="225">
        <f>IF(DX51=Punktsystem!$B$5,IF(AND(Punktsystem!$I$14&lt;&gt;"",'alle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A51" s="227">
        <f>IF(OR('alle Spiele'!EA51="",'alle Spiele'!EB51="",'alle Spiele'!$K51="x"),0,IF(AND('alle Spiele'!$H51='alle Spiele'!EA51,'alle Spiele'!$J51='alle Spiele'!EB51),Punktsystem!$B$5,IF(OR(AND('alle Spiele'!$H51-'alle Spiele'!$J51&lt;0,'alle Spiele'!EA51-'alle Spiele'!EB51&lt;0),AND('alle Spiele'!$H51-'alle Spiele'!$J51&gt;0,'alle Spiele'!EA51-'alle Spiele'!EB51&gt;0),AND('alle Spiele'!$H51-'alle Spiele'!$J51=0,'alle Spiele'!EA51-'alle Spiele'!EB51=0)),Punktsystem!$B$6,0)))</f>
        <v>0</v>
      </c>
      <c r="EB51" s="224">
        <f>IF(EA51=Punktsystem!$B$6,IF(AND(Punktsystem!$D$9&lt;&gt;"",'alle Spiele'!$H51-'alle Spiele'!$J51='alle Spiele'!EA51-'alle Spiele'!EB51,'alle Spiele'!$H51&lt;&gt;'alle Spiele'!$J51),Punktsystem!$B$9,0)+IF(AND(Punktsystem!$D$11&lt;&gt;"",OR('alle Spiele'!$H51='alle Spiele'!EA51,'alle Spiele'!$J51='alle Spiele'!EB51)),Punktsystem!$B$11,0)+IF(AND(Punktsystem!$D$10&lt;&gt;"",'alle Spiele'!$H51='alle Spiele'!$J51,'alle Spiele'!EA51='alle Spiele'!EB51,ABS('alle Spiele'!$H51-'alle Spiele'!EA51)=1),Punktsystem!$B$10,0),0)</f>
        <v>0</v>
      </c>
      <c r="EC51" s="225">
        <f>IF(EA51=Punktsystem!$B$5,IF(AND(Punktsystem!$I$14&lt;&gt;"",'alle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D51" s="227">
        <f>IF(OR('alle Spiele'!ED51="",'alle Spiele'!EE51="",'alle Spiele'!$K51="x"),0,IF(AND('alle Spiele'!$H51='alle Spiele'!ED51,'alle Spiele'!$J51='alle Spiele'!EE51),Punktsystem!$B$5,IF(OR(AND('alle Spiele'!$H51-'alle Spiele'!$J51&lt;0,'alle Spiele'!ED51-'alle Spiele'!EE51&lt;0),AND('alle Spiele'!$H51-'alle Spiele'!$J51&gt;0,'alle Spiele'!ED51-'alle Spiele'!EE51&gt;0),AND('alle Spiele'!$H51-'alle Spiele'!$J51=0,'alle Spiele'!ED51-'alle Spiele'!EE51=0)),Punktsystem!$B$6,0)))</f>
        <v>0</v>
      </c>
      <c r="EE51" s="224">
        <f>IF(ED51=Punktsystem!$B$6,IF(AND(Punktsystem!$D$9&lt;&gt;"",'alle Spiele'!$H51-'alle Spiele'!$J51='alle Spiele'!ED51-'alle Spiele'!EE51,'alle Spiele'!$H51&lt;&gt;'alle Spiele'!$J51),Punktsystem!$B$9,0)+IF(AND(Punktsystem!$D$11&lt;&gt;"",OR('alle Spiele'!$H51='alle Spiele'!ED51,'alle Spiele'!$J51='alle Spiele'!EE51)),Punktsystem!$B$11,0)+IF(AND(Punktsystem!$D$10&lt;&gt;"",'alle Spiele'!$H51='alle Spiele'!$J51,'alle Spiele'!ED51='alle Spiele'!EE51,ABS('alle Spiele'!$H51-'alle Spiele'!ED51)=1),Punktsystem!$B$10,0),0)</f>
        <v>0</v>
      </c>
      <c r="EF51" s="225">
        <f>IF(ED51=Punktsystem!$B$5,IF(AND(Punktsystem!$I$14&lt;&gt;"",'alle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G51" s="227">
        <f>IF(OR('alle Spiele'!EG51="",'alle Spiele'!EH51="",'alle Spiele'!$K51="x"),0,IF(AND('alle Spiele'!$H51='alle Spiele'!EG51,'alle Spiele'!$J51='alle Spiele'!EH51),Punktsystem!$B$5,IF(OR(AND('alle Spiele'!$H51-'alle Spiele'!$J51&lt;0,'alle Spiele'!EG51-'alle Spiele'!EH51&lt;0),AND('alle Spiele'!$H51-'alle Spiele'!$J51&gt;0,'alle Spiele'!EG51-'alle Spiele'!EH51&gt;0),AND('alle Spiele'!$H51-'alle Spiele'!$J51=0,'alle Spiele'!EG51-'alle Spiele'!EH51=0)),Punktsystem!$B$6,0)))</f>
        <v>0</v>
      </c>
      <c r="EH51" s="224">
        <f>IF(EG51=Punktsystem!$B$6,IF(AND(Punktsystem!$D$9&lt;&gt;"",'alle Spiele'!$H51-'alle Spiele'!$J51='alle Spiele'!EG51-'alle Spiele'!EH51,'alle Spiele'!$H51&lt;&gt;'alle Spiele'!$J51),Punktsystem!$B$9,0)+IF(AND(Punktsystem!$D$11&lt;&gt;"",OR('alle Spiele'!$H51='alle Spiele'!EG51,'alle Spiele'!$J51='alle Spiele'!EH51)),Punktsystem!$B$11,0)+IF(AND(Punktsystem!$D$10&lt;&gt;"",'alle Spiele'!$H51='alle Spiele'!$J51,'alle Spiele'!EG51='alle Spiele'!EH51,ABS('alle Spiele'!$H51-'alle Spiele'!EG51)=1),Punktsystem!$B$10,0),0)</f>
        <v>0</v>
      </c>
      <c r="EI51" s="225">
        <f>IF(EG51=Punktsystem!$B$5,IF(AND(Punktsystem!$I$14&lt;&gt;"",'alle Spiele'!$H51+'alle Spiele'!$J51&gt;Punktsystem!$D$14),('alle Spiele'!$H51+'alle Spiele'!$J51-Punktsystem!$D$14)*Punktsystem!$F$14,0)+IF(AND(Punktsystem!$I$15&lt;&gt;"",ABS('alle Spiele'!$H51-'alle Spiele'!$J51)&gt;Punktsystem!$D$15),(ABS('alle Spiele'!$H51-'alle Spiele'!$J51)-Punktsystem!$D$15)*Punktsystem!$F$15,0),0)</f>
        <v>0</v>
      </c>
    </row>
    <row r="52" spans="1:139">
      <c r="A52"/>
      <c r="B52"/>
      <c r="C52"/>
      <c r="D52"/>
      <c r="E52"/>
      <c r="F52"/>
      <c r="G52"/>
      <c r="H52"/>
      <c r="J52"/>
      <c r="K52"/>
      <c r="L52"/>
      <c r="M52"/>
      <c r="N52"/>
      <c r="O52"/>
      <c r="P52"/>
      <c r="Q52"/>
      <c r="T52" s="226">
        <f>IF(OR('alle Spiele'!T52="",'alle Spiele'!U52="",'alle Spiele'!$K52="x"),0,IF(AND('alle Spiele'!$H52='alle Spiele'!T52,'alle Spiele'!$J52='alle Spiele'!U52),Punktsystem!$B$5,IF(OR(AND('alle Spiele'!$H52-'alle Spiele'!$J52&lt;0,'alle Spiele'!T52-'alle Spiele'!U52&lt;0),AND('alle Spiele'!$H52-'alle Spiele'!$J52&gt;0,'alle Spiele'!T52-'alle Spiele'!U52&gt;0),AND('alle Spiele'!$H52-'alle Spiele'!$J52=0,'alle Spiele'!T52-'alle Spiele'!U52=0)),Punktsystem!$B$6,0)))</f>
        <v>0</v>
      </c>
      <c r="U52" s="222">
        <f>IF(T52=Punktsystem!$B$6,IF(AND(Punktsystem!$D$9&lt;&gt;"",'alle Spiele'!$H52-'alle Spiele'!$J52='alle Spiele'!T52-'alle Spiele'!U52,'alle Spiele'!$H52&lt;&gt;'alle Spiele'!$J52),Punktsystem!$B$9,0)+IF(AND(Punktsystem!$D$11&lt;&gt;"",OR('alle Spiele'!$H52='alle Spiele'!T52,'alle Spiele'!$J52='alle Spiele'!U52)),Punktsystem!$B$11,0)+IF(AND(Punktsystem!$D$10&lt;&gt;"",'alle Spiele'!$H52='alle Spiele'!$J52,'alle Spiele'!T52='alle Spiele'!U52,ABS('alle Spiele'!$H52-'alle Spiele'!T52)=1),Punktsystem!$B$10,0),0)</f>
        <v>0</v>
      </c>
      <c r="V52" s="223">
        <f>IF(T52=Punktsystem!$B$5,IF(AND(Punktsystem!$I$14&lt;&gt;"",'alle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W52" s="226">
        <f>IF(OR('alle Spiele'!W52="",'alle Spiele'!X52="",'alle Spiele'!$K52="x"),0,IF(AND('alle Spiele'!$H52='alle Spiele'!W52,'alle Spiele'!$J52='alle Spiele'!X52),Punktsystem!$B$5,IF(OR(AND('alle Spiele'!$H52-'alle Spiele'!$J52&lt;0,'alle Spiele'!W52-'alle Spiele'!X52&lt;0),AND('alle Spiele'!$H52-'alle Spiele'!$J52&gt;0,'alle Spiele'!W52-'alle Spiele'!X52&gt;0),AND('alle Spiele'!$H52-'alle Spiele'!$J52=0,'alle Spiele'!W52-'alle Spiele'!X52=0)),Punktsystem!$B$6,0)))</f>
        <v>0</v>
      </c>
      <c r="X52" s="222">
        <f>IF(W52=Punktsystem!$B$6,IF(AND(Punktsystem!$D$9&lt;&gt;"",'alle Spiele'!$H52-'alle Spiele'!$J52='alle Spiele'!W52-'alle Spiele'!X52,'alle Spiele'!$H52&lt;&gt;'alle Spiele'!$J52),Punktsystem!$B$9,0)+IF(AND(Punktsystem!$D$11&lt;&gt;"",OR('alle Spiele'!$H52='alle Spiele'!W52,'alle Spiele'!$J52='alle Spiele'!X52)),Punktsystem!$B$11,0)+IF(AND(Punktsystem!$D$10&lt;&gt;"",'alle Spiele'!$H52='alle Spiele'!$J52,'alle Spiele'!W52='alle Spiele'!X52,ABS('alle Spiele'!$H52-'alle Spiele'!W52)=1),Punktsystem!$B$10,0),0)</f>
        <v>0</v>
      </c>
      <c r="Y52" s="223">
        <f>IF(W52=Punktsystem!$B$5,IF(AND(Punktsystem!$I$14&lt;&gt;"",'alle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Z52" s="226">
        <f>IF(OR('alle Spiele'!Z52="",'alle Spiele'!AA52="",'alle Spiele'!$K52="x"),0,IF(AND('alle Spiele'!$H52='alle Spiele'!Z52,'alle Spiele'!$J52='alle Spiele'!AA52),Punktsystem!$B$5,IF(OR(AND('alle Spiele'!$H52-'alle Spiele'!$J52&lt;0,'alle Spiele'!Z52-'alle Spiele'!AA52&lt;0),AND('alle Spiele'!$H52-'alle Spiele'!$J52&gt;0,'alle Spiele'!Z52-'alle Spiele'!AA52&gt;0),AND('alle Spiele'!$H52-'alle Spiele'!$J52=0,'alle Spiele'!Z52-'alle Spiele'!AA52=0)),Punktsystem!$B$6,0)))</f>
        <v>0</v>
      </c>
      <c r="AA52" s="222">
        <f>IF(Z52=Punktsystem!$B$6,IF(AND(Punktsystem!$D$9&lt;&gt;"",'alle Spiele'!$H52-'alle Spiele'!$J52='alle Spiele'!Z52-'alle Spiele'!AA52,'alle Spiele'!$H52&lt;&gt;'alle Spiele'!$J52),Punktsystem!$B$9,0)+IF(AND(Punktsystem!$D$11&lt;&gt;"",OR('alle Spiele'!$H52='alle Spiele'!Z52,'alle Spiele'!$J52='alle Spiele'!AA52)),Punktsystem!$B$11,0)+IF(AND(Punktsystem!$D$10&lt;&gt;"",'alle Spiele'!$H52='alle Spiele'!$J52,'alle Spiele'!Z52='alle Spiele'!AA52,ABS('alle Spiele'!$H52-'alle Spiele'!Z52)=1),Punktsystem!$B$10,0),0)</f>
        <v>0</v>
      </c>
      <c r="AB52" s="223">
        <f>IF(Z52=Punktsystem!$B$5,IF(AND(Punktsystem!$I$14&lt;&gt;"",'alle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C52" s="226">
        <f>IF(OR('alle Spiele'!AC52="",'alle Spiele'!AD52="",'alle Spiele'!$K52="x"),0,IF(AND('alle Spiele'!$H52='alle Spiele'!AC52,'alle Spiele'!$J52='alle Spiele'!AD52),Punktsystem!$B$5,IF(OR(AND('alle Spiele'!$H52-'alle Spiele'!$J52&lt;0,'alle Spiele'!AC52-'alle Spiele'!AD52&lt;0),AND('alle Spiele'!$H52-'alle Spiele'!$J52&gt;0,'alle Spiele'!AC52-'alle Spiele'!AD52&gt;0),AND('alle Spiele'!$H52-'alle Spiele'!$J52=0,'alle Spiele'!AC52-'alle Spiele'!AD52=0)),Punktsystem!$B$6,0)))</f>
        <v>0</v>
      </c>
      <c r="AD52" s="222">
        <f>IF(AC52=Punktsystem!$B$6,IF(AND(Punktsystem!$D$9&lt;&gt;"",'alle Spiele'!$H52-'alle Spiele'!$J52='alle Spiele'!AC52-'alle Spiele'!AD52,'alle Spiele'!$H52&lt;&gt;'alle Spiele'!$J52),Punktsystem!$B$9,0)+IF(AND(Punktsystem!$D$11&lt;&gt;"",OR('alle Spiele'!$H52='alle Spiele'!AC52,'alle Spiele'!$J52='alle Spiele'!AD52)),Punktsystem!$B$11,0)+IF(AND(Punktsystem!$D$10&lt;&gt;"",'alle Spiele'!$H52='alle Spiele'!$J52,'alle Spiele'!AC52='alle Spiele'!AD52,ABS('alle Spiele'!$H52-'alle Spiele'!AC52)=1),Punktsystem!$B$10,0),0)</f>
        <v>0</v>
      </c>
      <c r="AE52" s="223">
        <f>IF(AC52=Punktsystem!$B$5,IF(AND(Punktsystem!$I$14&lt;&gt;"",'alle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F52" s="226">
        <f>IF(OR('alle Spiele'!AF52="",'alle Spiele'!AG52="",'alle Spiele'!$K52="x"),0,IF(AND('alle Spiele'!$H52='alle Spiele'!AF52,'alle Spiele'!$J52='alle Spiele'!AG52),Punktsystem!$B$5,IF(OR(AND('alle Spiele'!$H52-'alle Spiele'!$J52&lt;0,'alle Spiele'!AF52-'alle Spiele'!AG52&lt;0),AND('alle Spiele'!$H52-'alle Spiele'!$J52&gt;0,'alle Spiele'!AF52-'alle Spiele'!AG52&gt;0),AND('alle Spiele'!$H52-'alle Spiele'!$J52=0,'alle Spiele'!AF52-'alle Spiele'!AG52=0)),Punktsystem!$B$6,0)))</f>
        <v>0</v>
      </c>
      <c r="AG52" s="222">
        <f>IF(AF52=Punktsystem!$B$6,IF(AND(Punktsystem!$D$9&lt;&gt;"",'alle Spiele'!$H52-'alle Spiele'!$J52='alle Spiele'!AF52-'alle Spiele'!AG52,'alle Spiele'!$H52&lt;&gt;'alle Spiele'!$J52),Punktsystem!$B$9,0)+IF(AND(Punktsystem!$D$11&lt;&gt;"",OR('alle Spiele'!$H52='alle Spiele'!AF52,'alle Spiele'!$J52='alle Spiele'!AG52)),Punktsystem!$B$11,0)+IF(AND(Punktsystem!$D$10&lt;&gt;"",'alle Spiele'!$H52='alle Spiele'!$J52,'alle Spiele'!AF52='alle Spiele'!AG52,ABS('alle Spiele'!$H52-'alle Spiele'!AF52)=1),Punktsystem!$B$10,0),0)</f>
        <v>0</v>
      </c>
      <c r="AH52" s="223">
        <f>IF(AF52=Punktsystem!$B$5,IF(AND(Punktsystem!$I$14&lt;&gt;"",'alle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I52" s="226">
        <f>IF(OR('alle Spiele'!AI52="",'alle Spiele'!AJ52="",'alle Spiele'!$K52="x"),0,IF(AND('alle Spiele'!$H52='alle Spiele'!AI52,'alle Spiele'!$J52='alle Spiele'!AJ52),Punktsystem!$B$5,IF(OR(AND('alle Spiele'!$H52-'alle Spiele'!$J52&lt;0,'alle Spiele'!AI52-'alle Spiele'!AJ52&lt;0),AND('alle Spiele'!$H52-'alle Spiele'!$J52&gt;0,'alle Spiele'!AI52-'alle Spiele'!AJ52&gt;0),AND('alle Spiele'!$H52-'alle Spiele'!$J52=0,'alle Spiele'!AI52-'alle Spiele'!AJ52=0)),Punktsystem!$B$6,0)))</f>
        <v>0</v>
      </c>
      <c r="AJ52" s="222">
        <f>IF(AI52=Punktsystem!$B$6,IF(AND(Punktsystem!$D$9&lt;&gt;"",'alle Spiele'!$H52-'alle Spiele'!$J52='alle Spiele'!AI52-'alle Spiele'!AJ52,'alle Spiele'!$H52&lt;&gt;'alle Spiele'!$J52),Punktsystem!$B$9,0)+IF(AND(Punktsystem!$D$11&lt;&gt;"",OR('alle Spiele'!$H52='alle Spiele'!AI52,'alle Spiele'!$J52='alle Spiele'!AJ52)),Punktsystem!$B$11,0)+IF(AND(Punktsystem!$D$10&lt;&gt;"",'alle Spiele'!$H52='alle Spiele'!$J52,'alle Spiele'!AI52='alle Spiele'!AJ52,ABS('alle Spiele'!$H52-'alle Spiele'!AI52)=1),Punktsystem!$B$10,0),0)</f>
        <v>0</v>
      </c>
      <c r="AK52" s="223">
        <f>IF(AI52=Punktsystem!$B$5,IF(AND(Punktsystem!$I$14&lt;&gt;"",'alle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L52" s="226">
        <f>IF(OR('alle Spiele'!AL52="",'alle Spiele'!AM52="",'alle Spiele'!$K52="x"),0,IF(AND('alle Spiele'!$H52='alle Spiele'!AL52,'alle Spiele'!$J52='alle Spiele'!AM52),Punktsystem!$B$5,IF(OR(AND('alle Spiele'!$H52-'alle Spiele'!$J52&lt;0,'alle Spiele'!AL52-'alle Spiele'!AM52&lt;0),AND('alle Spiele'!$H52-'alle Spiele'!$J52&gt;0,'alle Spiele'!AL52-'alle Spiele'!AM52&gt;0),AND('alle Spiele'!$H52-'alle Spiele'!$J52=0,'alle Spiele'!AL52-'alle Spiele'!AM52=0)),Punktsystem!$B$6,0)))</f>
        <v>0</v>
      </c>
      <c r="AM52" s="222">
        <f>IF(AL52=Punktsystem!$B$6,IF(AND(Punktsystem!$D$9&lt;&gt;"",'alle Spiele'!$H52-'alle Spiele'!$J52='alle Spiele'!AL52-'alle Spiele'!AM52,'alle Spiele'!$H52&lt;&gt;'alle Spiele'!$J52),Punktsystem!$B$9,0)+IF(AND(Punktsystem!$D$11&lt;&gt;"",OR('alle Spiele'!$H52='alle Spiele'!AL52,'alle Spiele'!$J52='alle Spiele'!AM52)),Punktsystem!$B$11,0)+IF(AND(Punktsystem!$D$10&lt;&gt;"",'alle Spiele'!$H52='alle Spiele'!$J52,'alle Spiele'!AL52='alle Spiele'!AM52,ABS('alle Spiele'!$H52-'alle Spiele'!AL52)=1),Punktsystem!$B$10,0),0)</f>
        <v>0</v>
      </c>
      <c r="AN52" s="223">
        <f>IF(AL52=Punktsystem!$B$5,IF(AND(Punktsystem!$I$14&lt;&gt;"",'alle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O52" s="226">
        <f>IF(OR('alle Spiele'!AO52="",'alle Spiele'!AP52="",'alle Spiele'!$K52="x"),0,IF(AND('alle Spiele'!$H52='alle Spiele'!AO52,'alle Spiele'!$J52='alle Spiele'!AP52),Punktsystem!$B$5,IF(OR(AND('alle Spiele'!$H52-'alle Spiele'!$J52&lt;0,'alle Spiele'!AO52-'alle Spiele'!AP52&lt;0),AND('alle Spiele'!$H52-'alle Spiele'!$J52&gt;0,'alle Spiele'!AO52-'alle Spiele'!AP52&gt;0),AND('alle Spiele'!$H52-'alle Spiele'!$J52=0,'alle Spiele'!AO52-'alle Spiele'!AP52=0)),Punktsystem!$B$6,0)))</f>
        <v>0</v>
      </c>
      <c r="AP52" s="222">
        <f>IF(AO52=Punktsystem!$B$6,IF(AND(Punktsystem!$D$9&lt;&gt;"",'alle Spiele'!$H52-'alle Spiele'!$J52='alle Spiele'!AO52-'alle Spiele'!AP52,'alle Spiele'!$H52&lt;&gt;'alle Spiele'!$J52),Punktsystem!$B$9,0)+IF(AND(Punktsystem!$D$11&lt;&gt;"",OR('alle Spiele'!$H52='alle Spiele'!AO52,'alle Spiele'!$J52='alle Spiele'!AP52)),Punktsystem!$B$11,0)+IF(AND(Punktsystem!$D$10&lt;&gt;"",'alle Spiele'!$H52='alle Spiele'!$J52,'alle Spiele'!AO52='alle Spiele'!AP52,ABS('alle Spiele'!$H52-'alle Spiele'!AO52)=1),Punktsystem!$B$10,0),0)</f>
        <v>0</v>
      </c>
      <c r="AQ52" s="223">
        <f>IF(AO52=Punktsystem!$B$5,IF(AND(Punktsystem!$I$14&lt;&gt;"",'alle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R52" s="226">
        <f>IF(OR('alle Spiele'!AR52="",'alle Spiele'!AS52="",'alle Spiele'!$K52="x"),0,IF(AND('alle Spiele'!$H52='alle Spiele'!AR52,'alle Spiele'!$J52='alle Spiele'!AS52),Punktsystem!$B$5,IF(OR(AND('alle Spiele'!$H52-'alle Spiele'!$J52&lt;0,'alle Spiele'!AR52-'alle Spiele'!AS52&lt;0),AND('alle Spiele'!$H52-'alle Spiele'!$J52&gt;0,'alle Spiele'!AR52-'alle Spiele'!AS52&gt;0),AND('alle Spiele'!$H52-'alle Spiele'!$J52=0,'alle Spiele'!AR52-'alle Spiele'!AS52=0)),Punktsystem!$B$6,0)))</f>
        <v>0</v>
      </c>
      <c r="AS52" s="222">
        <f>IF(AR52=Punktsystem!$B$6,IF(AND(Punktsystem!$D$9&lt;&gt;"",'alle Spiele'!$H52-'alle Spiele'!$J52='alle Spiele'!AR52-'alle Spiele'!AS52,'alle Spiele'!$H52&lt;&gt;'alle Spiele'!$J52),Punktsystem!$B$9,0)+IF(AND(Punktsystem!$D$11&lt;&gt;"",OR('alle Spiele'!$H52='alle Spiele'!AR52,'alle Spiele'!$J52='alle Spiele'!AS52)),Punktsystem!$B$11,0)+IF(AND(Punktsystem!$D$10&lt;&gt;"",'alle Spiele'!$H52='alle Spiele'!$J52,'alle Spiele'!AR52='alle Spiele'!AS52,ABS('alle Spiele'!$H52-'alle Spiele'!AR52)=1),Punktsystem!$B$10,0),0)</f>
        <v>0</v>
      </c>
      <c r="AT52" s="223">
        <f>IF(AR52=Punktsystem!$B$5,IF(AND(Punktsystem!$I$14&lt;&gt;"",'alle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U52" s="226">
        <f>IF(OR('alle Spiele'!AU52="",'alle Spiele'!AV52="",'alle Spiele'!$K52="x"),0,IF(AND('alle Spiele'!$H52='alle Spiele'!AU52,'alle Spiele'!$J52='alle Spiele'!AV52),Punktsystem!$B$5,IF(OR(AND('alle Spiele'!$H52-'alle Spiele'!$J52&lt;0,'alle Spiele'!AU52-'alle Spiele'!AV52&lt;0),AND('alle Spiele'!$H52-'alle Spiele'!$J52&gt;0,'alle Spiele'!AU52-'alle Spiele'!AV52&gt;0),AND('alle Spiele'!$H52-'alle Spiele'!$J52=0,'alle Spiele'!AU52-'alle Spiele'!AV52=0)),Punktsystem!$B$6,0)))</f>
        <v>0</v>
      </c>
      <c r="AV52" s="222">
        <f>IF(AU52=Punktsystem!$B$6,IF(AND(Punktsystem!$D$9&lt;&gt;"",'alle Spiele'!$H52-'alle Spiele'!$J52='alle Spiele'!AU52-'alle Spiele'!AV52,'alle Spiele'!$H52&lt;&gt;'alle Spiele'!$J52),Punktsystem!$B$9,0)+IF(AND(Punktsystem!$D$11&lt;&gt;"",OR('alle Spiele'!$H52='alle Spiele'!AU52,'alle Spiele'!$J52='alle Spiele'!AV52)),Punktsystem!$B$11,0)+IF(AND(Punktsystem!$D$10&lt;&gt;"",'alle Spiele'!$H52='alle Spiele'!$J52,'alle Spiele'!AU52='alle Spiele'!AV52,ABS('alle Spiele'!$H52-'alle Spiele'!AU52)=1),Punktsystem!$B$10,0),0)</f>
        <v>0</v>
      </c>
      <c r="AW52" s="223">
        <f>IF(AU52=Punktsystem!$B$5,IF(AND(Punktsystem!$I$14&lt;&gt;"",'alle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X52" s="226">
        <f>IF(OR('alle Spiele'!AX52="",'alle Spiele'!AY52="",'alle Spiele'!$K52="x"),0,IF(AND('alle Spiele'!$H52='alle Spiele'!AX52,'alle Spiele'!$J52='alle Spiele'!AY52),Punktsystem!$B$5,IF(OR(AND('alle Spiele'!$H52-'alle Spiele'!$J52&lt;0,'alle Spiele'!AX52-'alle Spiele'!AY52&lt;0),AND('alle Spiele'!$H52-'alle Spiele'!$J52&gt;0,'alle Spiele'!AX52-'alle Spiele'!AY52&gt;0),AND('alle Spiele'!$H52-'alle Spiele'!$J52=0,'alle Spiele'!AX52-'alle Spiele'!AY52=0)),Punktsystem!$B$6,0)))</f>
        <v>0</v>
      </c>
      <c r="AY52" s="222">
        <f>IF(AX52=Punktsystem!$B$6,IF(AND(Punktsystem!$D$9&lt;&gt;"",'alle Spiele'!$H52-'alle Spiele'!$J52='alle Spiele'!AX52-'alle Spiele'!AY52,'alle Spiele'!$H52&lt;&gt;'alle Spiele'!$J52),Punktsystem!$B$9,0)+IF(AND(Punktsystem!$D$11&lt;&gt;"",OR('alle Spiele'!$H52='alle Spiele'!AX52,'alle Spiele'!$J52='alle Spiele'!AY52)),Punktsystem!$B$11,0)+IF(AND(Punktsystem!$D$10&lt;&gt;"",'alle Spiele'!$H52='alle Spiele'!$J52,'alle Spiele'!AX52='alle Spiele'!AY52,ABS('alle Spiele'!$H52-'alle Spiele'!AX52)=1),Punktsystem!$B$10,0),0)</f>
        <v>0</v>
      </c>
      <c r="AZ52" s="223">
        <f>IF(AX52=Punktsystem!$B$5,IF(AND(Punktsystem!$I$14&lt;&gt;"",'alle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A52" s="226">
        <f>IF(OR('alle Spiele'!BA52="",'alle Spiele'!BB52="",'alle Spiele'!$K52="x"),0,IF(AND('alle Spiele'!$H52='alle Spiele'!BA52,'alle Spiele'!$J52='alle Spiele'!BB52),Punktsystem!$B$5,IF(OR(AND('alle Spiele'!$H52-'alle Spiele'!$J52&lt;0,'alle Spiele'!BA52-'alle Spiele'!BB52&lt;0),AND('alle Spiele'!$H52-'alle Spiele'!$J52&gt;0,'alle Spiele'!BA52-'alle Spiele'!BB52&gt;0),AND('alle Spiele'!$H52-'alle Spiele'!$J52=0,'alle Spiele'!BA52-'alle Spiele'!BB52=0)),Punktsystem!$B$6,0)))</f>
        <v>0</v>
      </c>
      <c r="BB52" s="222">
        <f>IF(BA52=Punktsystem!$B$6,IF(AND(Punktsystem!$D$9&lt;&gt;"",'alle Spiele'!$H52-'alle Spiele'!$J52='alle Spiele'!BA52-'alle Spiele'!BB52,'alle Spiele'!$H52&lt;&gt;'alle Spiele'!$J52),Punktsystem!$B$9,0)+IF(AND(Punktsystem!$D$11&lt;&gt;"",OR('alle Spiele'!$H52='alle Spiele'!BA52,'alle Spiele'!$J52='alle Spiele'!BB52)),Punktsystem!$B$11,0)+IF(AND(Punktsystem!$D$10&lt;&gt;"",'alle Spiele'!$H52='alle Spiele'!$J52,'alle Spiele'!BA52='alle Spiele'!BB52,ABS('alle Spiele'!$H52-'alle Spiele'!BA52)=1),Punktsystem!$B$10,0),0)</f>
        <v>0</v>
      </c>
      <c r="BC52" s="223">
        <f>IF(BA52=Punktsystem!$B$5,IF(AND(Punktsystem!$I$14&lt;&gt;"",'alle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D52" s="226">
        <f>IF(OR('alle Spiele'!BD52="",'alle Spiele'!BE52="",'alle Spiele'!$K52="x"),0,IF(AND('alle Spiele'!$H52='alle Spiele'!BD52,'alle Spiele'!$J52='alle Spiele'!BE52),Punktsystem!$B$5,IF(OR(AND('alle Spiele'!$H52-'alle Spiele'!$J52&lt;0,'alle Spiele'!BD52-'alle Spiele'!BE52&lt;0),AND('alle Spiele'!$H52-'alle Spiele'!$J52&gt;0,'alle Spiele'!BD52-'alle Spiele'!BE52&gt;0),AND('alle Spiele'!$H52-'alle Spiele'!$J52=0,'alle Spiele'!BD52-'alle Spiele'!BE52=0)),Punktsystem!$B$6,0)))</f>
        <v>0</v>
      </c>
      <c r="BE52" s="222">
        <f>IF(BD52=Punktsystem!$B$6,IF(AND(Punktsystem!$D$9&lt;&gt;"",'alle Spiele'!$H52-'alle Spiele'!$J52='alle Spiele'!BD52-'alle Spiele'!BE52,'alle Spiele'!$H52&lt;&gt;'alle Spiele'!$J52),Punktsystem!$B$9,0)+IF(AND(Punktsystem!$D$11&lt;&gt;"",OR('alle Spiele'!$H52='alle Spiele'!BD52,'alle Spiele'!$J52='alle Spiele'!BE52)),Punktsystem!$B$11,0)+IF(AND(Punktsystem!$D$10&lt;&gt;"",'alle Spiele'!$H52='alle Spiele'!$J52,'alle Spiele'!BD52='alle Spiele'!BE52,ABS('alle Spiele'!$H52-'alle Spiele'!BD52)=1),Punktsystem!$B$10,0),0)</f>
        <v>0</v>
      </c>
      <c r="BF52" s="223">
        <f>IF(BD52=Punktsystem!$B$5,IF(AND(Punktsystem!$I$14&lt;&gt;"",'alle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G52" s="226">
        <f>IF(OR('alle Spiele'!BG52="",'alle Spiele'!BH52="",'alle Spiele'!$K52="x"),0,IF(AND('alle Spiele'!$H52='alle Spiele'!BG52,'alle Spiele'!$J52='alle Spiele'!BH52),Punktsystem!$B$5,IF(OR(AND('alle Spiele'!$H52-'alle Spiele'!$J52&lt;0,'alle Spiele'!BG52-'alle Spiele'!BH52&lt;0),AND('alle Spiele'!$H52-'alle Spiele'!$J52&gt;0,'alle Spiele'!BG52-'alle Spiele'!BH52&gt;0),AND('alle Spiele'!$H52-'alle Spiele'!$J52=0,'alle Spiele'!BG52-'alle Spiele'!BH52=0)),Punktsystem!$B$6,0)))</f>
        <v>0</v>
      </c>
      <c r="BH52" s="222">
        <f>IF(BG52=Punktsystem!$B$6,IF(AND(Punktsystem!$D$9&lt;&gt;"",'alle Spiele'!$H52-'alle Spiele'!$J52='alle Spiele'!BG52-'alle Spiele'!BH52,'alle Spiele'!$H52&lt;&gt;'alle Spiele'!$J52),Punktsystem!$B$9,0)+IF(AND(Punktsystem!$D$11&lt;&gt;"",OR('alle Spiele'!$H52='alle Spiele'!BG52,'alle Spiele'!$J52='alle Spiele'!BH52)),Punktsystem!$B$11,0)+IF(AND(Punktsystem!$D$10&lt;&gt;"",'alle Spiele'!$H52='alle Spiele'!$J52,'alle Spiele'!BG52='alle Spiele'!BH52,ABS('alle Spiele'!$H52-'alle Spiele'!BG52)=1),Punktsystem!$B$10,0),0)</f>
        <v>0</v>
      </c>
      <c r="BI52" s="223">
        <f>IF(BG52=Punktsystem!$B$5,IF(AND(Punktsystem!$I$14&lt;&gt;"",'alle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J52" s="226">
        <f>IF(OR('alle Spiele'!BJ52="",'alle Spiele'!BK52="",'alle Spiele'!$K52="x"),0,IF(AND('alle Spiele'!$H52='alle Spiele'!BJ52,'alle Spiele'!$J52='alle Spiele'!BK52),Punktsystem!$B$5,IF(OR(AND('alle Spiele'!$H52-'alle Spiele'!$J52&lt;0,'alle Spiele'!BJ52-'alle Spiele'!BK52&lt;0),AND('alle Spiele'!$H52-'alle Spiele'!$J52&gt;0,'alle Spiele'!BJ52-'alle Spiele'!BK52&gt;0),AND('alle Spiele'!$H52-'alle Spiele'!$J52=0,'alle Spiele'!BJ52-'alle Spiele'!BK52=0)),Punktsystem!$B$6,0)))</f>
        <v>0</v>
      </c>
      <c r="BK52" s="222">
        <f>IF(BJ52=Punktsystem!$B$6,IF(AND(Punktsystem!$D$9&lt;&gt;"",'alle Spiele'!$H52-'alle Spiele'!$J52='alle Spiele'!BJ52-'alle Spiele'!BK52,'alle Spiele'!$H52&lt;&gt;'alle Spiele'!$J52),Punktsystem!$B$9,0)+IF(AND(Punktsystem!$D$11&lt;&gt;"",OR('alle Spiele'!$H52='alle Spiele'!BJ52,'alle Spiele'!$J52='alle Spiele'!BK52)),Punktsystem!$B$11,0)+IF(AND(Punktsystem!$D$10&lt;&gt;"",'alle Spiele'!$H52='alle Spiele'!$J52,'alle Spiele'!BJ52='alle Spiele'!BK52,ABS('alle Spiele'!$H52-'alle Spiele'!BJ52)=1),Punktsystem!$B$10,0),0)</f>
        <v>0</v>
      </c>
      <c r="BL52" s="223">
        <f>IF(BJ52=Punktsystem!$B$5,IF(AND(Punktsystem!$I$14&lt;&gt;"",'alle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M52" s="226">
        <f>IF(OR('alle Spiele'!BM52="",'alle Spiele'!BN52="",'alle Spiele'!$K52="x"),0,IF(AND('alle Spiele'!$H52='alle Spiele'!BM52,'alle Spiele'!$J52='alle Spiele'!BN52),Punktsystem!$B$5,IF(OR(AND('alle Spiele'!$H52-'alle Spiele'!$J52&lt;0,'alle Spiele'!BM52-'alle Spiele'!BN52&lt;0),AND('alle Spiele'!$H52-'alle Spiele'!$J52&gt;0,'alle Spiele'!BM52-'alle Spiele'!BN52&gt;0),AND('alle Spiele'!$H52-'alle Spiele'!$J52=0,'alle Spiele'!BM52-'alle Spiele'!BN52=0)),Punktsystem!$B$6,0)))</f>
        <v>0</v>
      </c>
      <c r="BN52" s="222">
        <f>IF(BM52=Punktsystem!$B$6,IF(AND(Punktsystem!$D$9&lt;&gt;"",'alle Spiele'!$H52-'alle Spiele'!$J52='alle Spiele'!BM52-'alle Spiele'!BN52,'alle Spiele'!$H52&lt;&gt;'alle Spiele'!$J52),Punktsystem!$B$9,0)+IF(AND(Punktsystem!$D$11&lt;&gt;"",OR('alle Spiele'!$H52='alle Spiele'!BM52,'alle Spiele'!$J52='alle Spiele'!BN52)),Punktsystem!$B$11,0)+IF(AND(Punktsystem!$D$10&lt;&gt;"",'alle Spiele'!$H52='alle Spiele'!$J52,'alle Spiele'!BM52='alle Spiele'!BN52,ABS('alle Spiele'!$H52-'alle Spiele'!BM52)=1),Punktsystem!$B$10,0),0)</f>
        <v>0</v>
      </c>
      <c r="BO52" s="223">
        <f>IF(BM52=Punktsystem!$B$5,IF(AND(Punktsystem!$I$14&lt;&gt;"",'alle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P52" s="226">
        <f>IF(OR('alle Spiele'!BP52="",'alle Spiele'!BQ52="",'alle Spiele'!$K52="x"),0,IF(AND('alle Spiele'!$H52='alle Spiele'!BP52,'alle Spiele'!$J52='alle Spiele'!BQ52),Punktsystem!$B$5,IF(OR(AND('alle Spiele'!$H52-'alle Spiele'!$J52&lt;0,'alle Spiele'!BP52-'alle Spiele'!BQ52&lt;0),AND('alle Spiele'!$H52-'alle Spiele'!$J52&gt;0,'alle Spiele'!BP52-'alle Spiele'!BQ52&gt;0),AND('alle Spiele'!$H52-'alle Spiele'!$J52=0,'alle Spiele'!BP52-'alle Spiele'!BQ52=0)),Punktsystem!$B$6,0)))</f>
        <v>0</v>
      </c>
      <c r="BQ52" s="222">
        <f>IF(BP52=Punktsystem!$B$6,IF(AND(Punktsystem!$D$9&lt;&gt;"",'alle Spiele'!$H52-'alle Spiele'!$J52='alle Spiele'!BP52-'alle Spiele'!BQ52,'alle Spiele'!$H52&lt;&gt;'alle Spiele'!$J52),Punktsystem!$B$9,0)+IF(AND(Punktsystem!$D$11&lt;&gt;"",OR('alle Spiele'!$H52='alle Spiele'!BP52,'alle Spiele'!$J52='alle Spiele'!BQ52)),Punktsystem!$B$11,0)+IF(AND(Punktsystem!$D$10&lt;&gt;"",'alle Spiele'!$H52='alle Spiele'!$J52,'alle Spiele'!BP52='alle Spiele'!BQ52,ABS('alle Spiele'!$H52-'alle Spiele'!BP52)=1),Punktsystem!$B$10,0),0)</f>
        <v>0</v>
      </c>
      <c r="BR52" s="223">
        <f>IF(BP52=Punktsystem!$B$5,IF(AND(Punktsystem!$I$14&lt;&gt;"",'alle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S52" s="226">
        <f>IF(OR('alle Spiele'!BS52="",'alle Spiele'!BT52="",'alle Spiele'!$K52="x"),0,IF(AND('alle Spiele'!$H52='alle Spiele'!BS52,'alle Spiele'!$J52='alle Spiele'!BT52),Punktsystem!$B$5,IF(OR(AND('alle Spiele'!$H52-'alle Spiele'!$J52&lt;0,'alle Spiele'!BS52-'alle Spiele'!BT52&lt;0),AND('alle Spiele'!$H52-'alle Spiele'!$J52&gt;0,'alle Spiele'!BS52-'alle Spiele'!BT52&gt;0),AND('alle Spiele'!$H52-'alle Spiele'!$J52=0,'alle Spiele'!BS52-'alle Spiele'!BT52=0)),Punktsystem!$B$6,0)))</f>
        <v>0</v>
      </c>
      <c r="BT52" s="222">
        <f>IF(BS52=Punktsystem!$B$6,IF(AND(Punktsystem!$D$9&lt;&gt;"",'alle Spiele'!$H52-'alle Spiele'!$J52='alle Spiele'!BS52-'alle Spiele'!BT52,'alle Spiele'!$H52&lt;&gt;'alle Spiele'!$J52),Punktsystem!$B$9,0)+IF(AND(Punktsystem!$D$11&lt;&gt;"",OR('alle Spiele'!$H52='alle Spiele'!BS52,'alle Spiele'!$J52='alle Spiele'!BT52)),Punktsystem!$B$11,0)+IF(AND(Punktsystem!$D$10&lt;&gt;"",'alle Spiele'!$H52='alle Spiele'!$J52,'alle Spiele'!BS52='alle Spiele'!BT52,ABS('alle Spiele'!$H52-'alle Spiele'!BS52)=1),Punktsystem!$B$10,0),0)</f>
        <v>0</v>
      </c>
      <c r="BU52" s="223">
        <f>IF(BS52=Punktsystem!$B$5,IF(AND(Punktsystem!$I$14&lt;&gt;"",'alle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V52" s="226">
        <f>IF(OR('alle Spiele'!BV52="",'alle Spiele'!BW52="",'alle Spiele'!$K52="x"),0,IF(AND('alle Spiele'!$H52='alle Spiele'!BV52,'alle Spiele'!$J52='alle Spiele'!BW52),Punktsystem!$B$5,IF(OR(AND('alle Spiele'!$H52-'alle Spiele'!$J52&lt;0,'alle Spiele'!BV52-'alle Spiele'!BW52&lt;0),AND('alle Spiele'!$H52-'alle Spiele'!$J52&gt;0,'alle Spiele'!BV52-'alle Spiele'!BW52&gt;0),AND('alle Spiele'!$H52-'alle Spiele'!$J52=0,'alle Spiele'!BV52-'alle Spiele'!BW52=0)),Punktsystem!$B$6,0)))</f>
        <v>0</v>
      </c>
      <c r="BW52" s="222">
        <f>IF(BV52=Punktsystem!$B$6,IF(AND(Punktsystem!$D$9&lt;&gt;"",'alle Spiele'!$H52-'alle Spiele'!$J52='alle Spiele'!BV52-'alle Spiele'!BW52,'alle Spiele'!$H52&lt;&gt;'alle Spiele'!$J52),Punktsystem!$B$9,0)+IF(AND(Punktsystem!$D$11&lt;&gt;"",OR('alle Spiele'!$H52='alle Spiele'!BV52,'alle Spiele'!$J52='alle Spiele'!BW52)),Punktsystem!$B$11,0)+IF(AND(Punktsystem!$D$10&lt;&gt;"",'alle Spiele'!$H52='alle Spiele'!$J52,'alle Spiele'!BV52='alle Spiele'!BW52,ABS('alle Spiele'!$H52-'alle Spiele'!BV52)=1),Punktsystem!$B$10,0),0)</f>
        <v>0</v>
      </c>
      <c r="BX52" s="223">
        <f>IF(BV52=Punktsystem!$B$5,IF(AND(Punktsystem!$I$14&lt;&gt;"",'alle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Y52" s="226">
        <f>IF(OR('alle Spiele'!BY52="",'alle Spiele'!BZ52="",'alle Spiele'!$K52="x"),0,IF(AND('alle Spiele'!$H52='alle Spiele'!BY52,'alle Spiele'!$J52='alle Spiele'!BZ52),Punktsystem!$B$5,IF(OR(AND('alle Spiele'!$H52-'alle Spiele'!$J52&lt;0,'alle Spiele'!BY52-'alle Spiele'!BZ52&lt;0),AND('alle Spiele'!$H52-'alle Spiele'!$J52&gt;0,'alle Spiele'!BY52-'alle Spiele'!BZ52&gt;0),AND('alle Spiele'!$H52-'alle Spiele'!$J52=0,'alle Spiele'!BY52-'alle Spiele'!BZ52=0)),Punktsystem!$B$6,0)))</f>
        <v>0</v>
      </c>
      <c r="BZ52" s="222">
        <f>IF(BY52=Punktsystem!$B$6,IF(AND(Punktsystem!$D$9&lt;&gt;"",'alle Spiele'!$H52-'alle Spiele'!$J52='alle Spiele'!BY52-'alle Spiele'!BZ52,'alle Spiele'!$H52&lt;&gt;'alle Spiele'!$J52),Punktsystem!$B$9,0)+IF(AND(Punktsystem!$D$11&lt;&gt;"",OR('alle Spiele'!$H52='alle Spiele'!BY52,'alle Spiele'!$J52='alle Spiele'!BZ52)),Punktsystem!$B$11,0)+IF(AND(Punktsystem!$D$10&lt;&gt;"",'alle Spiele'!$H52='alle Spiele'!$J52,'alle Spiele'!BY52='alle Spiele'!BZ52,ABS('alle Spiele'!$H52-'alle Spiele'!BY52)=1),Punktsystem!$B$10,0),0)</f>
        <v>0</v>
      </c>
      <c r="CA52" s="223">
        <f>IF(BY52=Punktsystem!$B$5,IF(AND(Punktsystem!$I$14&lt;&gt;"",'alle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B52" s="226">
        <f>IF(OR('alle Spiele'!CB52="",'alle Spiele'!CC52="",'alle Spiele'!$K52="x"),0,IF(AND('alle Spiele'!$H52='alle Spiele'!CB52,'alle Spiele'!$J52='alle Spiele'!CC52),Punktsystem!$B$5,IF(OR(AND('alle Spiele'!$H52-'alle Spiele'!$J52&lt;0,'alle Spiele'!CB52-'alle Spiele'!CC52&lt;0),AND('alle Spiele'!$H52-'alle Spiele'!$J52&gt;0,'alle Spiele'!CB52-'alle Spiele'!CC52&gt;0),AND('alle Spiele'!$H52-'alle Spiele'!$J52=0,'alle Spiele'!CB52-'alle Spiele'!CC52=0)),Punktsystem!$B$6,0)))</f>
        <v>0</v>
      </c>
      <c r="CC52" s="222">
        <f>IF(CB52=Punktsystem!$B$6,IF(AND(Punktsystem!$D$9&lt;&gt;"",'alle Spiele'!$H52-'alle Spiele'!$J52='alle Spiele'!CB52-'alle Spiele'!CC52,'alle Spiele'!$H52&lt;&gt;'alle Spiele'!$J52),Punktsystem!$B$9,0)+IF(AND(Punktsystem!$D$11&lt;&gt;"",OR('alle Spiele'!$H52='alle Spiele'!CB52,'alle Spiele'!$J52='alle Spiele'!CC52)),Punktsystem!$B$11,0)+IF(AND(Punktsystem!$D$10&lt;&gt;"",'alle Spiele'!$H52='alle Spiele'!$J52,'alle Spiele'!CB52='alle Spiele'!CC52,ABS('alle Spiele'!$H52-'alle Spiele'!CB52)=1),Punktsystem!$B$10,0),0)</f>
        <v>0</v>
      </c>
      <c r="CD52" s="223">
        <f>IF(CB52=Punktsystem!$B$5,IF(AND(Punktsystem!$I$14&lt;&gt;"",'alle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E52" s="226">
        <f>IF(OR('alle Spiele'!CE52="",'alle Spiele'!CF52="",'alle Spiele'!$K52="x"),0,IF(AND('alle Spiele'!$H52='alle Spiele'!CE52,'alle Spiele'!$J52='alle Spiele'!CF52),Punktsystem!$B$5,IF(OR(AND('alle Spiele'!$H52-'alle Spiele'!$J52&lt;0,'alle Spiele'!CE52-'alle Spiele'!CF52&lt;0),AND('alle Spiele'!$H52-'alle Spiele'!$J52&gt;0,'alle Spiele'!CE52-'alle Spiele'!CF52&gt;0),AND('alle Spiele'!$H52-'alle Spiele'!$J52=0,'alle Spiele'!CE52-'alle Spiele'!CF52=0)),Punktsystem!$B$6,0)))</f>
        <v>0</v>
      </c>
      <c r="CF52" s="222">
        <f>IF(CE52=Punktsystem!$B$6,IF(AND(Punktsystem!$D$9&lt;&gt;"",'alle Spiele'!$H52-'alle Spiele'!$J52='alle Spiele'!CE52-'alle Spiele'!CF52,'alle Spiele'!$H52&lt;&gt;'alle Spiele'!$J52),Punktsystem!$B$9,0)+IF(AND(Punktsystem!$D$11&lt;&gt;"",OR('alle Spiele'!$H52='alle Spiele'!CE52,'alle Spiele'!$J52='alle Spiele'!CF52)),Punktsystem!$B$11,0)+IF(AND(Punktsystem!$D$10&lt;&gt;"",'alle Spiele'!$H52='alle Spiele'!$J52,'alle Spiele'!CE52='alle Spiele'!CF52,ABS('alle Spiele'!$H52-'alle Spiele'!CE52)=1),Punktsystem!$B$10,0),0)</f>
        <v>0</v>
      </c>
      <c r="CG52" s="223">
        <f>IF(CE52=Punktsystem!$B$5,IF(AND(Punktsystem!$I$14&lt;&gt;"",'alle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H52" s="226">
        <f>IF(OR('alle Spiele'!CH52="",'alle Spiele'!CI52="",'alle Spiele'!$K52="x"),0,IF(AND('alle Spiele'!$H52='alle Spiele'!CH52,'alle Spiele'!$J52='alle Spiele'!CI52),Punktsystem!$B$5,IF(OR(AND('alle Spiele'!$H52-'alle Spiele'!$J52&lt;0,'alle Spiele'!CH52-'alle Spiele'!CI52&lt;0),AND('alle Spiele'!$H52-'alle Spiele'!$J52&gt;0,'alle Spiele'!CH52-'alle Spiele'!CI52&gt;0),AND('alle Spiele'!$H52-'alle Spiele'!$J52=0,'alle Spiele'!CH52-'alle Spiele'!CI52=0)),Punktsystem!$B$6,0)))</f>
        <v>0</v>
      </c>
      <c r="CI52" s="222">
        <f>IF(CH52=Punktsystem!$B$6,IF(AND(Punktsystem!$D$9&lt;&gt;"",'alle Spiele'!$H52-'alle Spiele'!$J52='alle Spiele'!CH52-'alle Spiele'!CI52,'alle Spiele'!$H52&lt;&gt;'alle Spiele'!$J52),Punktsystem!$B$9,0)+IF(AND(Punktsystem!$D$11&lt;&gt;"",OR('alle Spiele'!$H52='alle Spiele'!CH52,'alle Spiele'!$J52='alle Spiele'!CI52)),Punktsystem!$B$11,0)+IF(AND(Punktsystem!$D$10&lt;&gt;"",'alle Spiele'!$H52='alle Spiele'!$J52,'alle Spiele'!CH52='alle Spiele'!CI52,ABS('alle Spiele'!$H52-'alle Spiele'!CH52)=1),Punktsystem!$B$10,0),0)</f>
        <v>0</v>
      </c>
      <c r="CJ52" s="223">
        <f>IF(CH52=Punktsystem!$B$5,IF(AND(Punktsystem!$I$14&lt;&gt;"",'alle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K52" s="226">
        <f>IF(OR('alle Spiele'!CK52="",'alle Spiele'!CL52="",'alle Spiele'!$K52="x"),0,IF(AND('alle Spiele'!$H52='alle Spiele'!CK52,'alle Spiele'!$J52='alle Spiele'!CL52),Punktsystem!$B$5,IF(OR(AND('alle Spiele'!$H52-'alle Spiele'!$J52&lt;0,'alle Spiele'!CK52-'alle Spiele'!CL52&lt;0),AND('alle Spiele'!$H52-'alle Spiele'!$J52&gt;0,'alle Spiele'!CK52-'alle Spiele'!CL52&gt;0),AND('alle Spiele'!$H52-'alle Spiele'!$J52=0,'alle Spiele'!CK52-'alle Spiele'!CL52=0)),Punktsystem!$B$6,0)))</f>
        <v>0</v>
      </c>
      <c r="CL52" s="222">
        <f>IF(CK52=Punktsystem!$B$6,IF(AND(Punktsystem!$D$9&lt;&gt;"",'alle Spiele'!$H52-'alle Spiele'!$J52='alle Spiele'!CK52-'alle Spiele'!CL52,'alle Spiele'!$H52&lt;&gt;'alle Spiele'!$J52),Punktsystem!$B$9,0)+IF(AND(Punktsystem!$D$11&lt;&gt;"",OR('alle Spiele'!$H52='alle Spiele'!CK52,'alle Spiele'!$J52='alle Spiele'!CL52)),Punktsystem!$B$11,0)+IF(AND(Punktsystem!$D$10&lt;&gt;"",'alle Spiele'!$H52='alle Spiele'!$J52,'alle Spiele'!CK52='alle Spiele'!CL52,ABS('alle Spiele'!$H52-'alle Spiele'!CK52)=1),Punktsystem!$B$10,0),0)</f>
        <v>0</v>
      </c>
      <c r="CM52" s="223">
        <f>IF(CK52=Punktsystem!$B$5,IF(AND(Punktsystem!$I$14&lt;&gt;"",'alle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N52" s="226">
        <f>IF(OR('alle Spiele'!CN52="",'alle Spiele'!CO52="",'alle Spiele'!$K52="x"),0,IF(AND('alle Spiele'!$H52='alle Spiele'!CN52,'alle Spiele'!$J52='alle Spiele'!CO52),Punktsystem!$B$5,IF(OR(AND('alle Spiele'!$H52-'alle Spiele'!$J52&lt;0,'alle Spiele'!CN52-'alle Spiele'!CO52&lt;0),AND('alle Spiele'!$H52-'alle Spiele'!$J52&gt;0,'alle Spiele'!CN52-'alle Spiele'!CO52&gt;0),AND('alle Spiele'!$H52-'alle Spiele'!$J52=0,'alle Spiele'!CN52-'alle Spiele'!CO52=0)),Punktsystem!$B$6,0)))</f>
        <v>0</v>
      </c>
      <c r="CO52" s="222">
        <f>IF(CN52=Punktsystem!$B$6,IF(AND(Punktsystem!$D$9&lt;&gt;"",'alle Spiele'!$H52-'alle Spiele'!$J52='alle Spiele'!CN52-'alle Spiele'!CO52,'alle Spiele'!$H52&lt;&gt;'alle Spiele'!$J52),Punktsystem!$B$9,0)+IF(AND(Punktsystem!$D$11&lt;&gt;"",OR('alle Spiele'!$H52='alle Spiele'!CN52,'alle Spiele'!$J52='alle Spiele'!CO52)),Punktsystem!$B$11,0)+IF(AND(Punktsystem!$D$10&lt;&gt;"",'alle Spiele'!$H52='alle Spiele'!$J52,'alle Spiele'!CN52='alle Spiele'!CO52,ABS('alle Spiele'!$H52-'alle Spiele'!CN52)=1),Punktsystem!$B$10,0),0)</f>
        <v>0</v>
      </c>
      <c r="CP52" s="223">
        <f>IF(CN52=Punktsystem!$B$5,IF(AND(Punktsystem!$I$14&lt;&gt;"",'alle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Q52" s="226">
        <f>IF(OR('alle Spiele'!CQ52="",'alle Spiele'!CR52="",'alle Spiele'!$K52="x"),0,IF(AND('alle Spiele'!$H52='alle Spiele'!CQ52,'alle Spiele'!$J52='alle Spiele'!CR52),Punktsystem!$B$5,IF(OR(AND('alle Spiele'!$H52-'alle Spiele'!$J52&lt;0,'alle Spiele'!CQ52-'alle Spiele'!CR52&lt;0),AND('alle Spiele'!$H52-'alle Spiele'!$J52&gt;0,'alle Spiele'!CQ52-'alle Spiele'!CR52&gt;0),AND('alle Spiele'!$H52-'alle Spiele'!$J52=0,'alle Spiele'!CQ52-'alle Spiele'!CR52=0)),Punktsystem!$B$6,0)))</f>
        <v>0</v>
      </c>
      <c r="CR52" s="222">
        <f>IF(CQ52=Punktsystem!$B$6,IF(AND(Punktsystem!$D$9&lt;&gt;"",'alle Spiele'!$H52-'alle Spiele'!$J52='alle Spiele'!CQ52-'alle Spiele'!CR52,'alle Spiele'!$H52&lt;&gt;'alle Spiele'!$J52),Punktsystem!$B$9,0)+IF(AND(Punktsystem!$D$11&lt;&gt;"",OR('alle Spiele'!$H52='alle Spiele'!CQ52,'alle Spiele'!$J52='alle Spiele'!CR52)),Punktsystem!$B$11,0)+IF(AND(Punktsystem!$D$10&lt;&gt;"",'alle Spiele'!$H52='alle Spiele'!$J52,'alle Spiele'!CQ52='alle Spiele'!CR52,ABS('alle Spiele'!$H52-'alle Spiele'!CQ52)=1),Punktsystem!$B$10,0),0)</f>
        <v>0</v>
      </c>
      <c r="CS52" s="223">
        <f>IF(CQ52=Punktsystem!$B$5,IF(AND(Punktsystem!$I$14&lt;&gt;"",'alle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T52" s="226">
        <f>IF(OR('alle Spiele'!CT52="",'alle Spiele'!CU52="",'alle Spiele'!$K52="x"),0,IF(AND('alle Spiele'!$H52='alle Spiele'!CT52,'alle Spiele'!$J52='alle Spiele'!CU52),Punktsystem!$B$5,IF(OR(AND('alle Spiele'!$H52-'alle Spiele'!$J52&lt;0,'alle Spiele'!CT52-'alle Spiele'!CU52&lt;0),AND('alle Spiele'!$H52-'alle Spiele'!$J52&gt;0,'alle Spiele'!CT52-'alle Spiele'!CU52&gt;0),AND('alle Spiele'!$H52-'alle Spiele'!$J52=0,'alle Spiele'!CT52-'alle Spiele'!CU52=0)),Punktsystem!$B$6,0)))</f>
        <v>0</v>
      </c>
      <c r="CU52" s="222">
        <f>IF(CT52=Punktsystem!$B$6,IF(AND(Punktsystem!$D$9&lt;&gt;"",'alle Spiele'!$H52-'alle Spiele'!$J52='alle Spiele'!CT52-'alle Spiele'!CU52,'alle Spiele'!$H52&lt;&gt;'alle Spiele'!$J52),Punktsystem!$B$9,0)+IF(AND(Punktsystem!$D$11&lt;&gt;"",OR('alle Spiele'!$H52='alle Spiele'!CT52,'alle Spiele'!$J52='alle Spiele'!CU52)),Punktsystem!$B$11,0)+IF(AND(Punktsystem!$D$10&lt;&gt;"",'alle Spiele'!$H52='alle Spiele'!$J52,'alle Spiele'!CT52='alle Spiele'!CU52,ABS('alle Spiele'!$H52-'alle Spiele'!CT52)=1),Punktsystem!$B$10,0),0)</f>
        <v>0</v>
      </c>
      <c r="CV52" s="223">
        <f>IF(CT52=Punktsystem!$B$5,IF(AND(Punktsystem!$I$14&lt;&gt;"",'alle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W52" s="226">
        <f>IF(OR('alle Spiele'!CW52="",'alle Spiele'!CX52="",'alle Spiele'!$K52="x"),0,IF(AND('alle Spiele'!$H52='alle Spiele'!CW52,'alle Spiele'!$J52='alle Spiele'!CX52),Punktsystem!$B$5,IF(OR(AND('alle Spiele'!$H52-'alle Spiele'!$J52&lt;0,'alle Spiele'!CW52-'alle Spiele'!CX52&lt;0),AND('alle Spiele'!$H52-'alle Spiele'!$J52&gt;0,'alle Spiele'!CW52-'alle Spiele'!CX52&gt;0),AND('alle Spiele'!$H52-'alle Spiele'!$J52=0,'alle Spiele'!CW52-'alle Spiele'!CX52=0)),Punktsystem!$B$6,0)))</f>
        <v>0</v>
      </c>
      <c r="CX52" s="222">
        <f>IF(CW52=Punktsystem!$B$6,IF(AND(Punktsystem!$D$9&lt;&gt;"",'alle Spiele'!$H52-'alle Spiele'!$J52='alle Spiele'!CW52-'alle Spiele'!CX52,'alle Spiele'!$H52&lt;&gt;'alle Spiele'!$J52),Punktsystem!$B$9,0)+IF(AND(Punktsystem!$D$11&lt;&gt;"",OR('alle Spiele'!$H52='alle Spiele'!CW52,'alle Spiele'!$J52='alle Spiele'!CX52)),Punktsystem!$B$11,0)+IF(AND(Punktsystem!$D$10&lt;&gt;"",'alle Spiele'!$H52='alle Spiele'!$J52,'alle Spiele'!CW52='alle Spiele'!CX52,ABS('alle Spiele'!$H52-'alle Spiele'!CW52)=1),Punktsystem!$B$10,0),0)</f>
        <v>0</v>
      </c>
      <c r="CY52" s="223">
        <f>IF(CW52=Punktsystem!$B$5,IF(AND(Punktsystem!$I$14&lt;&gt;"",'alle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Z52" s="226">
        <f>IF(OR('alle Spiele'!CZ52="",'alle Spiele'!DA52="",'alle Spiele'!$K52="x"),0,IF(AND('alle Spiele'!$H52='alle Spiele'!CZ52,'alle Spiele'!$J52='alle Spiele'!DA52),Punktsystem!$B$5,IF(OR(AND('alle Spiele'!$H52-'alle Spiele'!$J52&lt;0,'alle Spiele'!CZ52-'alle Spiele'!DA52&lt;0),AND('alle Spiele'!$H52-'alle Spiele'!$J52&gt;0,'alle Spiele'!CZ52-'alle Spiele'!DA52&gt;0),AND('alle Spiele'!$H52-'alle Spiele'!$J52=0,'alle Spiele'!CZ52-'alle Spiele'!DA52=0)),Punktsystem!$B$6,0)))</f>
        <v>0</v>
      </c>
      <c r="DA52" s="222">
        <f>IF(CZ52=Punktsystem!$B$6,IF(AND(Punktsystem!$D$9&lt;&gt;"",'alle Spiele'!$H52-'alle Spiele'!$J52='alle Spiele'!CZ52-'alle Spiele'!DA52,'alle Spiele'!$H52&lt;&gt;'alle Spiele'!$J52),Punktsystem!$B$9,0)+IF(AND(Punktsystem!$D$11&lt;&gt;"",OR('alle Spiele'!$H52='alle Spiele'!CZ52,'alle Spiele'!$J52='alle Spiele'!DA52)),Punktsystem!$B$11,0)+IF(AND(Punktsystem!$D$10&lt;&gt;"",'alle Spiele'!$H52='alle Spiele'!$J52,'alle Spiele'!CZ52='alle Spiele'!DA52,ABS('alle Spiele'!$H52-'alle Spiele'!CZ52)=1),Punktsystem!$B$10,0),0)</f>
        <v>0</v>
      </c>
      <c r="DB52" s="223">
        <f>IF(CZ52=Punktsystem!$B$5,IF(AND(Punktsystem!$I$14&lt;&gt;"",'alle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C52" s="226">
        <f>IF(OR('alle Spiele'!DC52="",'alle Spiele'!DD52="",'alle Spiele'!$K52="x"),0,IF(AND('alle Spiele'!$H52='alle Spiele'!DC52,'alle Spiele'!$J52='alle Spiele'!DD52),Punktsystem!$B$5,IF(OR(AND('alle Spiele'!$H52-'alle Spiele'!$J52&lt;0,'alle Spiele'!DC52-'alle Spiele'!DD52&lt;0),AND('alle Spiele'!$H52-'alle Spiele'!$J52&gt;0,'alle Spiele'!DC52-'alle Spiele'!DD52&gt;0),AND('alle Spiele'!$H52-'alle Spiele'!$J52=0,'alle Spiele'!DC52-'alle Spiele'!DD52=0)),Punktsystem!$B$6,0)))</f>
        <v>0</v>
      </c>
      <c r="DD52" s="222">
        <f>IF(DC52=Punktsystem!$B$6,IF(AND(Punktsystem!$D$9&lt;&gt;"",'alle Spiele'!$H52-'alle Spiele'!$J52='alle Spiele'!DC52-'alle Spiele'!DD52,'alle Spiele'!$H52&lt;&gt;'alle Spiele'!$J52),Punktsystem!$B$9,0)+IF(AND(Punktsystem!$D$11&lt;&gt;"",OR('alle Spiele'!$H52='alle Spiele'!DC52,'alle Spiele'!$J52='alle Spiele'!DD52)),Punktsystem!$B$11,0)+IF(AND(Punktsystem!$D$10&lt;&gt;"",'alle Spiele'!$H52='alle Spiele'!$J52,'alle Spiele'!DC52='alle Spiele'!DD52,ABS('alle Spiele'!$H52-'alle Spiele'!DC52)=1),Punktsystem!$B$10,0),0)</f>
        <v>0</v>
      </c>
      <c r="DE52" s="223">
        <f>IF(DC52=Punktsystem!$B$5,IF(AND(Punktsystem!$I$14&lt;&gt;"",'alle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F52" s="226">
        <f>IF(OR('alle Spiele'!DF52="",'alle Spiele'!DG52="",'alle Spiele'!$K52="x"),0,IF(AND('alle Spiele'!$H52='alle Spiele'!DF52,'alle Spiele'!$J52='alle Spiele'!DG52),Punktsystem!$B$5,IF(OR(AND('alle Spiele'!$H52-'alle Spiele'!$J52&lt;0,'alle Spiele'!DF52-'alle Spiele'!DG52&lt;0),AND('alle Spiele'!$H52-'alle Spiele'!$J52&gt;0,'alle Spiele'!DF52-'alle Spiele'!DG52&gt;0),AND('alle Spiele'!$H52-'alle Spiele'!$J52=0,'alle Spiele'!DF52-'alle Spiele'!DG52=0)),Punktsystem!$B$6,0)))</f>
        <v>0</v>
      </c>
      <c r="DG52" s="222">
        <f>IF(DF52=Punktsystem!$B$6,IF(AND(Punktsystem!$D$9&lt;&gt;"",'alle Spiele'!$H52-'alle Spiele'!$J52='alle Spiele'!DF52-'alle Spiele'!DG52,'alle Spiele'!$H52&lt;&gt;'alle Spiele'!$J52),Punktsystem!$B$9,0)+IF(AND(Punktsystem!$D$11&lt;&gt;"",OR('alle Spiele'!$H52='alle Spiele'!DF52,'alle Spiele'!$J52='alle Spiele'!DG52)),Punktsystem!$B$11,0)+IF(AND(Punktsystem!$D$10&lt;&gt;"",'alle Spiele'!$H52='alle Spiele'!$J52,'alle Spiele'!DF52='alle Spiele'!DG52,ABS('alle Spiele'!$H52-'alle Spiele'!DF52)=1),Punktsystem!$B$10,0),0)</f>
        <v>0</v>
      </c>
      <c r="DH52" s="223">
        <f>IF(DF52=Punktsystem!$B$5,IF(AND(Punktsystem!$I$14&lt;&gt;"",'alle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I52" s="226">
        <f>IF(OR('alle Spiele'!DI52="",'alle Spiele'!DJ52="",'alle Spiele'!$K52="x"),0,IF(AND('alle Spiele'!$H52='alle Spiele'!DI52,'alle Spiele'!$J52='alle Spiele'!DJ52),Punktsystem!$B$5,IF(OR(AND('alle Spiele'!$H52-'alle Spiele'!$J52&lt;0,'alle Spiele'!DI52-'alle Spiele'!DJ52&lt;0),AND('alle Spiele'!$H52-'alle Spiele'!$J52&gt;0,'alle Spiele'!DI52-'alle Spiele'!DJ52&gt;0),AND('alle Spiele'!$H52-'alle Spiele'!$J52=0,'alle Spiele'!DI52-'alle Spiele'!DJ52=0)),Punktsystem!$B$6,0)))</f>
        <v>0</v>
      </c>
      <c r="DJ52" s="222">
        <f>IF(DI52=Punktsystem!$B$6,IF(AND(Punktsystem!$D$9&lt;&gt;"",'alle Spiele'!$H52-'alle Spiele'!$J52='alle Spiele'!DI52-'alle Spiele'!DJ52,'alle Spiele'!$H52&lt;&gt;'alle Spiele'!$J52),Punktsystem!$B$9,0)+IF(AND(Punktsystem!$D$11&lt;&gt;"",OR('alle Spiele'!$H52='alle Spiele'!DI52,'alle Spiele'!$J52='alle Spiele'!DJ52)),Punktsystem!$B$11,0)+IF(AND(Punktsystem!$D$10&lt;&gt;"",'alle Spiele'!$H52='alle Spiele'!$J52,'alle Spiele'!DI52='alle Spiele'!DJ52,ABS('alle Spiele'!$H52-'alle Spiele'!DI52)=1),Punktsystem!$B$10,0),0)</f>
        <v>0</v>
      </c>
      <c r="DK52" s="223">
        <f>IF(DI52=Punktsystem!$B$5,IF(AND(Punktsystem!$I$14&lt;&gt;"",'alle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L52" s="226">
        <f>IF(OR('alle Spiele'!DL52="",'alle Spiele'!DM52="",'alle Spiele'!$K52="x"),0,IF(AND('alle Spiele'!$H52='alle Spiele'!DL52,'alle Spiele'!$J52='alle Spiele'!DM52),Punktsystem!$B$5,IF(OR(AND('alle Spiele'!$H52-'alle Spiele'!$J52&lt;0,'alle Spiele'!DL52-'alle Spiele'!DM52&lt;0),AND('alle Spiele'!$H52-'alle Spiele'!$J52&gt;0,'alle Spiele'!DL52-'alle Spiele'!DM52&gt;0),AND('alle Spiele'!$H52-'alle Spiele'!$J52=0,'alle Spiele'!DL52-'alle Spiele'!DM52=0)),Punktsystem!$B$6,0)))</f>
        <v>0</v>
      </c>
      <c r="DM52" s="222">
        <f>IF(DL52=Punktsystem!$B$6,IF(AND(Punktsystem!$D$9&lt;&gt;"",'alle Spiele'!$H52-'alle Spiele'!$J52='alle Spiele'!DL52-'alle Spiele'!DM52,'alle Spiele'!$H52&lt;&gt;'alle Spiele'!$J52),Punktsystem!$B$9,0)+IF(AND(Punktsystem!$D$11&lt;&gt;"",OR('alle Spiele'!$H52='alle Spiele'!DL52,'alle Spiele'!$J52='alle Spiele'!DM52)),Punktsystem!$B$11,0)+IF(AND(Punktsystem!$D$10&lt;&gt;"",'alle Spiele'!$H52='alle Spiele'!$J52,'alle Spiele'!DL52='alle Spiele'!DM52,ABS('alle Spiele'!$H52-'alle Spiele'!DL52)=1),Punktsystem!$B$10,0),0)</f>
        <v>0</v>
      </c>
      <c r="DN52" s="223">
        <f>IF(DL52=Punktsystem!$B$5,IF(AND(Punktsystem!$I$14&lt;&gt;"",'alle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O52" s="226">
        <f>IF(OR('alle Spiele'!DO52="",'alle Spiele'!DP52="",'alle Spiele'!$K52="x"),0,IF(AND('alle Spiele'!$H52='alle Spiele'!DO52,'alle Spiele'!$J52='alle Spiele'!DP52),Punktsystem!$B$5,IF(OR(AND('alle Spiele'!$H52-'alle Spiele'!$J52&lt;0,'alle Spiele'!DO52-'alle Spiele'!DP52&lt;0),AND('alle Spiele'!$H52-'alle Spiele'!$J52&gt;0,'alle Spiele'!DO52-'alle Spiele'!DP52&gt;0),AND('alle Spiele'!$H52-'alle Spiele'!$J52=0,'alle Spiele'!DO52-'alle Spiele'!DP52=0)),Punktsystem!$B$6,0)))</f>
        <v>0</v>
      </c>
      <c r="DP52" s="222">
        <f>IF(DO52=Punktsystem!$B$6,IF(AND(Punktsystem!$D$9&lt;&gt;"",'alle Spiele'!$H52-'alle Spiele'!$J52='alle Spiele'!DO52-'alle Spiele'!DP52,'alle Spiele'!$H52&lt;&gt;'alle Spiele'!$J52),Punktsystem!$B$9,0)+IF(AND(Punktsystem!$D$11&lt;&gt;"",OR('alle Spiele'!$H52='alle Spiele'!DO52,'alle Spiele'!$J52='alle Spiele'!DP52)),Punktsystem!$B$11,0)+IF(AND(Punktsystem!$D$10&lt;&gt;"",'alle Spiele'!$H52='alle Spiele'!$J52,'alle Spiele'!DO52='alle Spiele'!DP52,ABS('alle Spiele'!$H52-'alle Spiele'!DO52)=1),Punktsystem!$B$10,0),0)</f>
        <v>0</v>
      </c>
      <c r="DQ52" s="223">
        <f>IF(DO52=Punktsystem!$B$5,IF(AND(Punktsystem!$I$14&lt;&gt;"",'alle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R52" s="226">
        <f>IF(OR('alle Spiele'!DR52="",'alle Spiele'!DS52="",'alle Spiele'!$K52="x"),0,IF(AND('alle Spiele'!$H52='alle Spiele'!DR52,'alle Spiele'!$J52='alle Spiele'!DS52),Punktsystem!$B$5,IF(OR(AND('alle Spiele'!$H52-'alle Spiele'!$J52&lt;0,'alle Spiele'!DR52-'alle Spiele'!DS52&lt;0),AND('alle Spiele'!$H52-'alle Spiele'!$J52&gt;0,'alle Spiele'!DR52-'alle Spiele'!DS52&gt;0),AND('alle Spiele'!$H52-'alle Spiele'!$J52=0,'alle Spiele'!DR52-'alle Spiele'!DS52=0)),Punktsystem!$B$6,0)))</f>
        <v>0</v>
      </c>
      <c r="DS52" s="222">
        <f>IF(DR52=Punktsystem!$B$6,IF(AND(Punktsystem!$D$9&lt;&gt;"",'alle Spiele'!$H52-'alle Spiele'!$J52='alle Spiele'!DR52-'alle Spiele'!DS52,'alle Spiele'!$H52&lt;&gt;'alle Spiele'!$J52),Punktsystem!$B$9,0)+IF(AND(Punktsystem!$D$11&lt;&gt;"",OR('alle Spiele'!$H52='alle Spiele'!DR52,'alle Spiele'!$J52='alle Spiele'!DS52)),Punktsystem!$B$11,0)+IF(AND(Punktsystem!$D$10&lt;&gt;"",'alle Spiele'!$H52='alle Spiele'!$J52,'alle Spiele'!DR52='alle Spiele'!DS52,ABS('alle Spiele'!$H52-'alle Spiele'!DR52)=1),Punktsystem!$B$10,0),0)</f>
        <v>0</v>
      </c>
      <c r="DT52" s="223">
        <f>IF(DR52=Punktsystem!$B$5,IF(AND(Punktsystem!$I$14&lt;&gt;"",'alle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U52" s="226">
        <f>IF(OR('alle Spiele'!DU52="",'alle Spiele'!DV52="",'alle Spiele'!$K52="x"),0,IF(AND('alle Spiele'!$H52='alle Spiele'!DU52,'alle Spiele'!$J52='alle Spiele'!DV52),Punktsystem!$B$5,IF(OR(AND('alle Spiele'!$H52-'alle Spiele'!$J52&lt;0,'alle Spiele'!DU52-'alle Spiele'!DV52&lt;0),AND('alle Spiele'!$H52-'alle Spiele'!$J52&gt;0,'alle Spiele'!DU52-'alle Spiele'!DV52&gt;0),AND('alle Spiele'!$H52-'alle Spiele'!$J52=0,'alle Spiele'!DU52-'alle Spiele'!DV52=0)),Punktsystem!$B$6,0)))</f>
        <v>0</v>
      </c>
      <c r="DV52" s="222">
        <f>IF(DU52=Punktsystem!$B$6,IF(AND(Punktsystem!$D$9&lt;&gt;"",'alle Spiele'!$H52-'alle Spiele'!$J52='alle Spiele'!DU52-'alle Spiele'!DV52,'alle Spiele'!$H52&lt;&gt;'alle Spiele'!$J52),Punktsystem!$B$9,0)+IF(AND(Punktsystem!$D$11&lt;&gt;"",OR('alle Spiele'!$H52='alle Spiele'!DU52,'alle Spiele'!$J52='alle Spiele'!DV52)),Punktsystem!$B$11,0)+IF(AND(Punktsystem!$D$10&lt;&gt;"",'alle Spiele'!$H52='alle Spiele'!$J52,'alle Spiele'!DU52='alle Spiele'!DV52,ABS('alle Spiele'!$H52-'alle Spiele'!DU52)=1),Punktsystem!$B$10,0),0)</f>
        <v>0</v>
      </c>
      <c r="DW52" s="223">
        <f>IF(DU52=Punktsystem!$B$5,IF(AND(Punktsystem!$I$14&lt;&gt;"",'alle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X52" s="226">
        <f>IF(OR('alle Spiele'!DX52="",'alle Spiele'!DY52="",'alle Spiele'!$K52="x"),0,IF(AND('alle Spiele'!$H52='alle Spiele'!DX52,'alle Spiele'!$J52='alle Spiele'!DY52),Punktsystem!$B$5,IF(OR(AND('alle Spiele'!$H52-'alle Spiele'!$J52&lt;0,'alle Spiele'!DX52-'alle Spiele'!DY52&lt;0),AND('alle Spiele'!$H52-'alle Spiele'!$J52&gt;0,'alle Spiele'!DX52-'alle Spiele'!DY52&gt;0),AND('alle Spiele'!$H52-'alle Spiele'!$J52=0,'alle Spiele'!DX52-'alle Spiele'!DY52=0)),Punktsystem!$B$6,0)))</f>
        <v>0</v>
      </c>
      <c r="DY52" s="222">
        <f>IF(DX52=Punktsystem!$B$6,IF(AND(Punktsystem!$D$9&lt;&gt;"",'alle Spiele'!$H52-'alle Spiele'!$J52='alle Spiele'!DX52-'alle Spiele'!DY52,'alle Spiele'!$H52&lt;&gt;'alle Spiele'!$J52),Punktsystem!$B$9,0)+IF(AND(Punktsystem!$D$11&lt;&gt;"",OR('alle Spiele'!$H52='alle Spiele'!DX52,'alle Spiele'!$J52='alle Spiele'!DY52)),Punktsystem!$B$11,0)+IF(AND(Punktsystem!$D$10&lt;&gt;"",'alle Spiele'!$H52='alle Spiele'!$J52,'alle Spiele'!DX52='alle Spiele'!DY52,ABS('alle Spiele'!$H52-'alle Spiele'!DX52)=1),Punktsystem!$B$10,0),0)</f>
        <v>0</v>
      </c>
      <c r="DZ52" s="223">
        <f>IF(DX52=Punktsystem!$B$5,IF(AND(Punktsystem!$I$14&lt;&gt;"",'alle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A52" s="226">
        <f>IF(OR('alle Spiele'!EA52="",'alle Spiele'!EB52="",'alle Spiele'!$K52="x"),0,IF(AND('alle Spiele'!$H52='alle Spiele'!EA52,'alle Spiele'!$J52='alle Spiele'!EB52),Punktsystem!$B$5,IF(OR(AND('alle Spiele'!$H52-'alle Spiele'!$J52&lt;0,'alle Spiele'!EA52-'alle Spiele'!EB52&lt;0),AND('alle Spiele'!$H52-'alle Spiele'!$J52&gt;0,'alle Spiele'!EA52-'alle Spiele'!EB52&gt;0),AND('alle Spiele'!$H52-'alle Spiele'!$J52=0,'alle Spiele'!EA52-'alle Spiele'!EB52=0)),Punktsystem!$B$6,0)))</f>
        <v>0</v>
      </c>
      <c r="EB52" s="222">
        <f>IF(EA52=Punktsystem!$B$6,IF(AND(Punktsystem!$D$9&lt;&gt;"",'alle Spiele'!$H52-'alle Spiele'!$J52='alle Spiele'!EA52-'alle Spiele'!EB52,'alle Spiele'!$H52&lt;&gt;'alle Spiele'!$J52),Punktsystem!$B$9,0)+IF(AND(Punktsystem!$D$11&lt;&gt;"",OR('alle Spiele'!$H52='alle Spiele'!EA52,'alle Spiele'!$J52='alle Spiele'!EB52)),Punktsystem!$B$11,0)+IF(AND(Punktsystem!$D$10&lt;&gt;"",'alle Spiele'!$H52='alle Spiele'!$J52,'alle Spiele'!EA52='alle Spiele'!EB52,ABS('alle Spiele'!$H52-'alle Spiele'!EA52)=1),Punktsystem!$B$10,0),0)</f>
        <v>0</v>
      </c>
      <c r="EC52" s="223">
        <f>IF(EA52=Punktsystem!$B$5,IF(AND(Punktsystem!$I$14&lt;&gt;"",'alle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D52" s="226">
        <f>IF(OR('alle Spiele'!ED52="",'alle Spiele'!EE52="",'alle Spiele'!$K52="x"),0,IF(AND('alle Spiele'!$H52='alle Spiele'!ED52,'alle Spiele'!$J52='alle Spiele'!EE52),Punktsystem!$B$5,IF(OR(AND('alle Spiele'!$H52-'alle Spiele'!$J52&lt;0,'alle Spiele'!ED52-'alle Spiele'!EE52&lt;0),AND('alle Spiele'!$H52-'alle Spiele'!$J52&gt;0,'alle Spiele'!ED52-'alle Spiele'!EE52&gt;0),AND('alle Spiele'!$H52-'alle Spiele'!$J52=0,'alle Spiele'!ED52-'alle Spiele'!EE52=0)),Punktsystem!$B$6,0)))</f>
        <v>0</v>
      </c>
      <c r="EE52" s="222">
        <f>IF(ED52=Punktsystem!$B$6,IF(AND(Punktsystem!$D$9&lt;&gt;"",'alle Spiele'!$H52-'alle Spiele'!$J52='alle Spiele'!ED52-'alle Spiele'!EE52,'alle Spiele'!$H52&lt;&gt;'alle Spiele'!$J52),Punktsystem!$B$9,0)+IF(AND(Punktsystem!$D$11&lt;&gt;"",OR('alle Spiele'!$H52='alle Spiele'!ED52,'alle Spiele'!$J52='alle Spiele'!EE52)),Punktsystem!$B$11,0)+IF(AND(Punktsystem!$D$10&lt;&gt;"",'alle Spiele'!$H52='alle Spiele'!$J52,'alle Spiele'!ED52='alle Spiele'!EE52,ABS('alle Spiele'!$H52-'alle Spiele'!ED52)=1),Punktsystem!$B$10,0),0)</f>
        <v>0</v>
      </c>
      <c r="EF52" s="223">
        <f>IF(ED52=Punktsystem!$B$5,IF(AND(Punktsystem!$I$14&lt;&gt;"",'alle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G52" s="226">
        <f>IF(OR('alle Spiele'!EG52="",'alle Spiele'!EH52="",'alle Spiele'!$K52="x"),0,IF(AND('alle Spiele'!$H52='alle Spiele'!EG52,'alle Spiele'!$J52='alle Spiele'!EH52),Punktsystem!$B$5,IF(OR(AND('alle Spiele'!$H52-'alle Spiele'!$J52&lt;0,'alle Spiele'!EG52-'alle Spiele'!EH52&lt;0),AND('alle Spiele'!$H52-'alle Spiele'!$J52&gt;0,'alle Spiele'!EG52-'alle Spiele'!EH52&gt;0),AND('alle Spiele'!$H52-'alle Spiele'!$J52=0,'alle Spiele'!EG52-'alle Spiele'!EH52=0)),Punktsystem!$B$6,0)))</f>
        <v>0</v>
      </c>
      <c r="EH52" s="222">
        <f>IF(EG52=Punktsystem!$B$6,IF(AND(Punktsystem!$D$9&lt;&gt;"",'alle Spiele'!$H52-'alle Spiele'!$J52='alle Spiele'!EG52-'alle Spiele'!EH52,'alle Spiele'!$H52&lt;&gt;'alle Spiele'!$J52),Punktsystem!$B$9,0)+IF(AND(Punktsystem!$D$11&lt;&gt;"",OR('alle Spiele'!$H52='alle Spiele'!EG52,'alle Spiele'!$J52='alle Spiele'!EH52)),Punktsystem!$B$11,0)+IF(AND(Punktsystem!$D$10&lt;&gt;"",'alle Spiele'!$H52='alle Spiele'!$J52,'alle Spiele'!EG52='alle Spiele'!EH52,ABS('alle Spiele'!$H52-'alle Spiele'!EG52)=1),Punktsystem!$B$10,0),0)</f>
        <v>0</v>
      </c>
      <c r="EI52" s="223">
        <f>IF(EG52=Punktsystem!$B$5,IF(AND(Punktsystem!$I$14&lt;&gt;"",'alle Spiele'!$H52+'alle Spiele'!$J52&gt;Punktsystem!$D$14),('alle Spiele'!$H52+'alle Spiele'!$J52-Punktsystem!$D$14)*Punktsystem!$F$14,0)+IF(AND(Punktsystem!$I$15&lt;&gt;"",ABS('alle Spiele'!$H52-'alle Spiele'!$J52)&gt;Punktsystem!$D$15),(ABS('alle Spiele'!$H52-'alle Spiele'!$J52)-Punktsystem!$D$15)*Punktsystem!$F$15,0),0)</f>
        <v>0</v>
      </c>
    </row>
    <row r="53" spans="1:139" ht="13.5" thickBot="1">
      <c r="A53"/>
      <c r="B53"/>
      <c r="C53"/>
      <c r="D53"/>
      <c r="E53"/>
      <c r="F53"/>
      <c r="G53"/>
      <c r="H53"/>
      <c r="J53"/>
      <c r="K53"/>
      <c r="L53"/>
      <c r="M53"/>
      <c r="N53"/>
      <c r="O53"/>
      <c r="P53"/>
      <c r="Q53"/>
      <c r="T53" s="227">
        <f>IF(OR('alle Spiele'!T53="",'alle Spiele'!U53="",'alle Spiele'!$K53="x"),0,IF(AND('alle Spiele'!$H53='alle Spiele'!T53,'alle Spiele'!$J53='alle Spiele'!U53),Punktsystem!$B$5,IF(OR(AND('alle Spiele'!$H53-'alle Spiele'!$J53&lt;0,'alle Spiele'!T53-'alle Spiele'!U53&lt;0),AND('alle Spiele'!$H53-'alle Spiele'!$J53&gt;0,'alle Spiele'!T53-'alle Spiele'!U53&gt;0),AND('alle Spiele'!$H53-'alle Spiele'!$J53=0,'alle Spiele'!T53-'alle Spiele'!U53=0)),Punktsystem!$B$6,0)))</f>
        <v>0</v>
      </c>
      <c r="U53" s="224">
        <f>IF(T53=Punktsystem!$B$6,IF(AND(Punktsystem!$D$9&lt;&gt;"",'alle Spiele'!$H53-'alle Spiele'!$J53='alle Spiele'!T53-'alle Spiele'!U53,'alle Spiele'!$H53&lt;&gt;'alle Spiele'!$J53),Punktsystem!$B$9,0)+IF(AND(Punktsystem!$D$11&lt;&gt;"",OR('alle Spiele'!$H53='alle Spiele'!T53,'alle Spiele'!$J53='alle Spiele'!U53)),Punktsystem!$B$11,0)+IF(AND(Punktsystem!$D$10&lt;&gt;"",'alle Spiele'!$H53='alle Spiele'!$J53,'alle Spiele'!T53='alle Spiele'!U53,ABS('alle Spiele'!$H53-'alle Spiele'!T53)=1),Punktsystem!$B$10,0),0)</f>
        <v>0</v>
      </c>
      <c r="V53" s="225">
        <f>IF(T53=Punktsystem!$B$5,IF(AND(Punktsystem!$I$14&lt;&gt;"",'alle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W53" s="227">
        <f>IF(OR('alle Spiele'!W53="",'alle Spiele'!X53="",'alle Spiele'!$K53="x"),0,IF(AND('alle Spiele'!$H53='alle Spiele'!W53,'alle Spiele'!$J53='alle Spiele'!X53),Punktsystem!$B$5,IF(OR(AND('alle Spiele'!$H53-'alle Spiele'!$J53&lt;0,'alle Spiele'!W53-'alle Spiele'!X53&lt;0),AND('alle Spiele'!$H53-'alle Spiele'!$J53&gt;0,'alle Spiele'!W53-'alle Spiele'!X53&gt;0),AND('alle Spiele'!$H53-'alle Spiele'!$J53=0,'alle Spiele'!W53-'alle Spiele'!X53=0)),Punktsystem!$B$6,0)))</f>
        <v>0</v>
      </c>
      <c r="X53" s="224">
        <f>IF(W53=Punktsystem!$B$6,IF(AND(Punktsystem!$D$9&lt;&gt;"",'alle Spiele'!$H53-'alle Spiele'!$J53='alle Spiele'!W53-'alle Spiele'!X53,'alle Spiele'!$H53&lt;&gt;'alle Spiele'!$J53),Punktsystem!$B$9,0)+IF(AND(Punktsystem!$D$11&lt;&gt;"",OR('alle Spiele'!$H53='alle Spiele'!W53,'alle Spiele'!$J53='alle Spiele'!X53)),Punktsystem!$B$11,0)+IF(AND(Punktsystem!$D$10&lt;&gt;"",'alle Spiele'!$H53='alle Spiele'!$J53,'alle Spiele'!W53='alle Spiele'!X53,ABS('alle Spiele'!$H53-'alle Spiele'!W53)=1),Punktsystem!$B$10,0),0)</f>
        <v>0</v>
      </c>
      <c r="Y53" s="225">
        <f>IF(W53=Punktsystem!$B$5,IF(AND(Punktsystem!$I$14&lt;&gt;"",'alle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Z53" s="227">
        <f>IF(OR('alle Spiele'!Z53="",'alle Spiele'!AA53="",'alle Spiele'!$K53="x"),0,IF(AND('alle Spiele'!$H53='alle Spiele'!Z53,'alle Spiele'!$J53='alle Spiele'!AA53),Punktsystem!$B$5,IF(OR(AND('alle Spiele'!$H53-'alle Spiele'!$J53&lt;0,'alle Spiele'!Z53-'alle Spiele'!AA53&lt;0),AND('alle Spiele'!$H53-'alle Spiele'!$J53&gt;0,'alle Spiele'!Z53-'alle Spiele'!AA53&gt;0),AND('alle Spiele'!$H53-'alle Spiele'!$J53=0,'alle Spiele'!Z53-'alle Spiele'!AA53=0)),Punktsystem!$B$6,0)))</f>
        <v>0</v>
      </c>
      <c r="AA53" s="224">
        <f>IF(Z53=Punktsystem!$B$6,IF(AND(Punktsystem!$D$9&lt;&gt;"",'alle Spiele'!$H53-'alle Spiele'!$J53='alle Spiele'!Z53-'alle Spiele'!AA53,'alle Spiele'!$H53&lt;&gt;'alle Spiele'!$J53),Punktsystem!$B$9,0)+IF(AND(Punktsystem!$D$11&lt;&gt;"",OR('alle Spiele'!$H53='alle Spiele'!Z53,'alle Spiele'!$J53='alle Spiele'!AA53)),Punktsystem!$B$11,0)+IF(AND(Punktsystem!$D$10&lt;&gt;"",'alle Spiele'!$H53='alle Spiele'!$J53,'alle Spiele'!Z53='alle Spiele'!AA53,ABS('alle Spiele'!$H53-'alle Spiele'!Z53)=1),Punktsystem!$B$10,0),0)</f>
        <v>0</v>
      </c>
      <c r="AB53" s="225">
        <f>IF(Z53=Punktsystem!$B$5,IF(AND(Punktsystem!$I$14&lt;&gt;"",'alle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C53" s="227">
        <f>IF(OR('alle Spiele'!AC53="",'alle Spiele'!AD53="",'alle Spiele'!$K53="x"),0,IF(AND('alle Spiele'!$H53='alle Spiele'!AC53,'alle Spiele'!$J53='alle Spiele'!AD53),Punktsystem!$B$5,IF(OR(AND('alle Spiele'!$H53-'alle Spiele'!$J53&lt;0,'alle Spiele'!AC53-'alle Spiele'!AD53&lt;0),AND('alle Spiele'!$H53-'alle Spiele'!$J53&gt;0,'alle Spiele'!AC53-'alle Spiele'!AD53&gt;0),AND('alle Spiele'!$H53-'alle Spiele'!$J53=0,'alle Spiele'!AC53-'alle Spiele'!AD53=0)),Punktsystem!$B$6,0)))</f>
        <v>0</v>
      </c>
      <c r="AD53" s="224">
        <f>IF(AC53=Punktsystem!$B$6,IF(AND(Punktsystem!$D$9&lt;&gt;"",'alle Spiele'!$H53-'alle Spiele'!$J53='alle Spiele'!AC53-'alle Spiele'!AD53,'alle Spiele'!$H53&lt;&gt;'alle Spiele'!$J53),Punktsystem!$B$9,0)+IF(AND(Punktsystem!$D$11&lt;&gt;"",OR('alle Spiele'!$H53='alle Spiele'!AC53,'alle Spiele'!$J53='alle Spiele'!AD53)),Punktsystem!$B$11,0)+IF(AND(Punktsystem!$D$10&lt;&gt;"",'alle Spiele'!$H53='alle Spiele'!$J53,'alle Spiele'!AC53='alle Spiele'!AD53,ABS('alle Spiele'!$H53-'alle Spiele'!AC53)=1),Punktsystem!$B$10,0),0)</f>
        <v>0</v>
      </c>
      <c r="AE53" s="225">
        <f>IF(AC53=Punktsystem!$B$5,IF(AND(Punktsystem!$I$14&lt;&gt;"",'alle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F53" s="227">
        <f>IF(OR('alle Spiele'!AF53="",'alle Spiele'!AG53="",'alle Spiele'!$K53="x"),0,IF(AND('alle Spiele'!$H53='alle Spiele'!AF53,'alle Spiele'!$J53='alle Spiele'!AG53),Punktsystem!$B$5,IF(OR(AND('alle Spiele'!$H53-'alle Spiele'!$J53&lt;0,'alle Spiele'!AF53-'alle Spiele'!AG53&lt;0),AND('alle Spiele'!$H53-'alle Spiele'!$J53&gt;0,'alle Spiele'!AF53-'alle Spiele'!AG53&gt;0),AND('alle Spiele'!$H53-'alle Spiele'!$J53=0,'alle Spiele'!AF53-'alle Spiele'!AG53=0)),Punktsystem!$B$6,0)))</f>
        <v>0</v>
      </c>
      <c r="AG53" s="224">
        <f>IF(AF53=Punktsystem!$B$6,IF(AND(Punktsystem!$D$9&lt;&gt;"",'alle Spiele'!$H53-'alle Spiele'!$J53='alle Spiele'!AF53-'alle Spiele'!AG53,'alle Spiele'!$H53&lt;&gt;'alle Spiele'!$J53),Punktsystem!$B$9,0)+IF(AND(Punktsystem!$D$11&lt;&gt;"",OR('alle Spiele'!$H53='alle Spiele'!AF53,'alle Spiele'!$J53='alle Spiele'!AG53)),Punktsystem!$B$11,0)+IF(AND(Punktsystem!$D$10&lt;&gt;"",'alle Spiele'!$H53='alle Spiele'!$J53,'alle Spiele'!AF53='alle Spiele'!AG53,ABS('alle Spiele'!$H53-'alle Spiele'!AF53)=1),Punktsystem!$B$10,0),0)</f>
        <v>0</v>
      </c>
      <c r="AH53" s="225">
        <f>IF(AF53=Punktsystem!$B$5,IF(AND(Punktsystem!$I$14&lt;&gt;"",'alle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I53" s="227">
        <f>IF(OR('alle Spiele'!AI53="",'alle Spiele'!AJ53="",'alle Spiele'!$K53="x"),0,IF(AND('alle Spiele'!$H53='alle Spiele'!AI53,'alle Spiele'!$J53='alle Spiele'!AJ53),Punktsystem!$B$5,IF(OR(AND('alle Spiele'!$H53-'alle Spiele'!$J53&lt;0,'alle Spiele'!AI53-'alle Spiele'!AJ53&lt;0),AND('alle Spiele'!$H53-'alle Spiele'!$J53&gt;0,'alle Spiele'!AI53-'alle Spiele'!AJ53&gt;0),AND('alle Spiele'!$H53-'alle Spiele'!$J53=0,'alle Spiele'!AI53-'alle Spiele'!AJ53=0)),Punktsystem!$B$6,0)))</f>
        <v>0</v>
      </c>
      <c r="AJ53" s="224">
        <f>IF(AI53=Punktsystem!$B$6,IF(AND(Punktsystem!$D$9&lt;&gt;"",'alle Spiele'!$H53-'alle Spiele'!$J53='alle Spiele'!AI53-'alle Spiele'!AJ53,'alle Spiele'!$H53&lt;&gt;'alle Spiele'!$J53),Punktsystem!$B$9,0)+IF(AND(Punktsystem!$D$11&lt;&gt;"",OR('alle Spiele'!$H53='alle Spiele'!AI53,'alle Spiele'!$J53='alle Spiele'!AJ53)),Punktsystem!$B$11,0)+IF(AND(Punktsystem!$D$10&lt;&gt;"",'alle Spiele'!$H53='alle Spiele'!$J53,'alle Spiele'!AI53='alle Spiele'!AJ53,ABS('alle Spiele'!$H53-'alle Spiele'!AI53)=1),Punktsystem!$B$10,0),0)</f>
        <v>0</v>
      </c>
      <c r="AK53" s="225">
        <f>IF(AI53=Punktsystem!$B$5,IF(AND(Punktsystem!$I$14&lt;&gt;"",'alle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L53" s="227">
        <f>IF(OR('alle Spiele'!AL53="",'alle Spiele'!AM53="",'alle Spiele'!$K53="x"),0,IF(AND('alle Spiele'!$H53='alle Spiele'!AL53,'alle Spiele'!$J53='alle Spiele'!AM53),Punktsystem!$B$5,IF(OR(AND('alle Spiele'!$H53-'alle Spiele'!$J53&lt;0,'alle Spiele'!AL53-'alle Spiele'!AM53&lt;0),AND('alle Spiele'!$H53-'alle Spiele'!$J53&gt;0,'alle Spiele'!AL53-'alle Spiele'!AM53&gt;0),AND('alle Spiele'!$H53-'alle Spiele'!$J53=0,'alle Spiele'!AL53-'alle Spiele'!AM53=0)),Punktsystem!$B$6,0)))</f>
        <v>0</v>
      </c>
      <c r="AM53" s="224">
        <f>IF(AL53=Punktsystem!$B$6,IF(AND(Punktsystem!$D$9&lt;&gt;"",'alle Spiele'!$H53-'alle Spiele'!$J53='alle Spiele'!AL53-'alle Spiele'!AM53,'alle Spiele'!$H53&lt;&gt;'alle Spiele'!$J53),Punktsystem!$B$9,0)+IF(AND(Punktsystem!$D$11&lt;&gt;"",OR('alle Spiele'!$H53='alle Spiele'!AL53,'alle Spiele'!$J53='alle Spiele'!AM53)),Punktsystem!$B$11,0)+IF(AND(Punktsystem!$D$10&lt;&gt;"",'alle Spiele'!$H53='alle Spiele'!$J53,'alle Spiele'!AL53='alle Spiele'!AM53,ABS('alle Spiele'!$H53-'alle Spiele'!AL53)=1),Punktsystem!$B$10,0),0)</f>
        <v>0</v>
      </c>
      <c r="AN53" s="225">
        <f>IF(AL53=Punktsystem!$B$5,IF(AND(Punktsystem!$I$14&lt;&gt;"",'alle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O53" s="227">
        <f>IF(OR('alle Spiele'!AO53="",'alle Spiele'!AP53="",'alle Spiele'!$K53="x"),0,IF(AND('alle Spiele'!$H53='alle Spiele'!AO53,'alle Spiele'!$J53='alle Spiele'!AP53),Punktsystem!$B$5,IF(OR(AND('alle Spiele'!$H53-'alle Spiele'!$J53&lt;0,'alle Spiele'!AO53-'alle Spiele'!AP53&lt;0),AND('alle Spiele'!$H53-'alle Spiele'!$J53&gt;0,'alle Spiele'!AO53-'alle Spiele'!AP53&gt;0),AND('alle Spiele'!$H53-'alle Spiele'!$J53=0,'alle Spiele'!AO53-'alle Spiele'!AP53=0)),Punktsystem!$B$6,0)))</f>
        <v>0</v>
      </c>
      <c r="AP53" s="224">
        <f>IF(AO53=Punktsystem!$B$6,IF(AND(Punktsystem!$D$9&lt;&gt;"",'alle Spiele'!$H53-'alle Spiele'!$J53='alle Spiele'!AO53-'alle Spiele'!AP53,'alle Spiele'!$H53&lt;&gt;'alle Spiele'!$J53),Punktsystem!$B$9,0)+IF(AND(Punktsystem!$D$11&lt;&gt;"",OR('alle Spiele'!$H53='alle Spiele'!AO53,'alle Spiele'!$J53='alle Spiele'!AP53)),Punktsystem!$B$11,0)+IF(AND(Punktsystem!$D$10&lt;&gt;"",'alle Spiele'!$H53='alle Spiele'!$J53,'alle Spiele'!AO53='alle Spiele'!AP53,ABS('alle Spiele'!$H53-'alle Spiele'!AO53)=1),Punktsystem!$B$10,0),0)</f>
        <v>0</v>
      </c>
      <c r="AQ53" s="225">
        <f>IF(AO53=Punktsystem!$B$5,IF(AND(Punktsystem!$I$14&lt;&gt;"",'alle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R53" s="227">
        <f>IF(OR('alle Spiele'!AR53="",'alle Spiele'!AS53="",'alle Spiele'!$K53="x"),0,IF(AND('alle Spiele'!$H53='alle Spiele'!AR53,'alle Spiele'!$J53='alle Spiele'!AS53),Punktsystem!$B$5,IF(OR(AND('alle Spiele'!$H53-'alle Spiele'!$J53&lt;0,'alle Spiele'!AR53-'alle Spiele'!AS53&lt;0),AND('alle Spiele'!$H53-'alle Spiele'!$J53&gt;0,'alle Spiele'!AR53-'alle Spiele'!AS53&gt;0),AND('alle Spiele'!$H53-'alle Spiele'!$J53=0,'alle Spiele'!AR53-'alle Spiele'!AS53=0)),Punktsystem!$B$6,0)))</f>
        <v>0</v>
      </c>
      <c r="AS53" s="224">
        <f>IF(AR53=Punktsystem!$B$6,IF(AND(Punktsystem!$D$9&lt;&gt;"",'alle Spiele'!$H53-'alle Spiele'!$J53='alle Spiele'!AR53-'alle Spiele'!AS53,'alle Spiele'!$H53&lt;&gt;'alle Spiele'!$J53),Punktsystem!$B$9,0)+IF(AND(Punktsystem!$D$11&lt;&gt;"",OR('alle Spiele'!$H53='alle Spiele'!AR53,'alle Spiele'!$J53='alle Spiele'!AS53)),Punktsystem!$B$11,0)+IF(AND(Punktsystem!$D$10&lt;&gt;"",'alle Spiele'!$H53='alle Spiele'!$J53,'alle Spiele'!AR53='alle Spiele'!AS53,ABS('alle Spiele'!$H53-'alle Spiele'!AR53)=1),Punktsystem!$B$10,0),0)</f>
        <v>0</v>
      </c>
      <c r="AT53" s="225">
        <f>IF(AR53=Punktsystem!$B$5,IF(AND(Punktsystem!$I$14&lt;&gt;"",'alle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U53" s="227">
        <f>IF(OR('alle Spiele'!AU53="",'alle Spiele'!AV53="",'alle Spiele'!$K53="x"),0,IF(AND('alle Spiele'!$H53='alle Spiele'!AU53,'alle Spiele'!$J53='alle Spiele'!AV53),Punktsystem!$B$5,IF(OR(AND('alle Spiele'!$H53-'alle Spiele'!$J53&lt;0,'alle Spiele'!AU53-'alle Spiele'!AV53&lt;0),AND('alle Spiele'!$H53-'alle Spiele'!$J53&gt;0,'alle Spiele'!AU53-'alle Spiele'!AV53&gt;0),AND('alle Spiele'!$H53-'alle Spiele'!$J53=0,'alle Spiele'!AU53-'alle Spiele'!AV53=0)),Punktsystem!$B$6,0)))</f>
        <v>0</v>
      </c>
      <c r="AV53" s="224">
        <f>IF(AU53=Punktsystem!$B$6,IF(AND(Punktsystem!$D$9&lt;&gt;"",'alle Spiele'!$H53-'alle Spiele'!$J53='alle Spiele'!AU53-'alle Spiele'!AV53,'alle Spiele'!$H53&lt;&gt;'alle Spiele'!$J53),Punktsystem!$B$9,0)+IF(AND(Punktsystem!$D$11&lt;&gt;"",OR('alle Spiele'!$H53='alle Spiele'!AU53,'alle Spiele'!$J53='alle Spiele'!AV53)),Punktsystem!$B$11,0)+IF(AND(Punktsystem!$D$10&lt;&gt;"",'alle Spiele'!$H53='alle Spiele'!$J53,'alle Spiele'!AU53='alle Spiele'!AV53,ABS('alle Spiele'!$H53-'alle Spiele'!AU53)=1),Punktsystem!$B$10,0),0)</f>
        <v>0</v>
      </c>
      <c r="AW53" s="225">
        <f>IF(AU53=Punktsystem!$B$5,IF(AND(Punktsystem!$I$14&lt;&gt;"",'alle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X53" s="227">
        <f>IF(OR('alle Spiele'!AX53="",'alle Spiele'!AY53="",'alle Spiele'!$K53="x"),0,IF(AND('alle Spiele'!$H53='alle Spiele'!AX53,'alle Spiele'!$J53='alle Spiele'!AY53),Punktsystem!$B$5,IF(OR(AND('alle Spiele'!$H53-'alle Spiele'!$J53&lt;0,'alle Spiele'!AX53-'alle Spiele'!AY53&lt;0),AND('alle Spiele'!$H53-'alle Spiele'!$J53&gt;0,'alle Spiele'!AX53-'alle Spiele'!AY53&gt;0),AND('alle Spiele'!$H53-'alle Spiele'!$J53=0,'alle Spiele'!AX53-'alle Spiele'!AY53=0)),Punktsystem!$B$6,0)))</f>
        <v>0</v>
      </c>
      <c r="AY53" s="224">
        <f>IF(AX53=Punktsystem!$B$6,IF(AND(Punktsystem!$D$9&lt;&gt;"",'alle Spiele'!$H53-'alle Spiele'!$J53='alle Spiele'!AX53-'alle Spiele'!AY53,'alle Spiele'!$H53&lt;&gt;'alle Spiele'!$J53),Punktsystem!$B$9,0)+IF(AND(Punktsystem!$D$11&lt;&gt;"",OR('alle Spiele'!$H53='alle Spiele'!AX53,'alle Spiele'!$J53='alle Spiele'!AY53)),Punktsystem!$B$11,0)+IF(AND(Punktsystem!$D$10&lt;&gt;"",'alle Spiele'!$H53='alle Spiele'!$J53,'alle Spiele'!AX53='alle Spiele'!AY53,ABS('alle Spiele'!$H53-'alle Spiele'!AX53)=1),Punktsystem!$B$10,0),0)</f>
        <v>0</v>
      </c>
      <c r="AZ53" s="225">
        <f>IF(AX53=Punktsystem!$B$5,IF(AND(Punktsystem!$I$14&lt;&gt;"",'alle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A53" s="227">
        <f>IF(OR('alle Spiele'!BA53="",'alle Spiele'!BB53="",'alle Spiele'!$K53="x"),0,IF(AND('alle Spiele'!$H53='alle Spiele'!BA53,'alle Spiele'!$J53='alle Spiele'!BB53),Punktsystem!$B$5,IF(OR(AND('alle Spiele'!$H53-'alle Spiele'!$J53&lt;0,'alle Spiele'!BA53-'alle Spiele'!BB53&lt;0),AND('alle Spiele'!$H53-'alle Spiele'!$J53&gt;0,'alle Spiele'!BA53-'alle Spiele'!BB53&gt;0),AND('alle Spiele'!$H53-'alle Spiele'!$J53=0,'alle Spiele'!BA53-'alle Spiele'!BB53=0)),Punktsystem!$B$6,0)))</f>
        <v>0</v>
      </c>
      <c r="BB53" s="224">
        <f>IF(BA53=Punktsystem!$B$6,IF(AND(Punktsystem!$D$9&lt;&gt;"",'alle Spiele'!$H53-'alle Spiele'!$J53='alle Spiele'!BA53-'alle Spiele'!BB53,'alle Spiele'!$H53&lt;&gt;'alle Spiele'!$J53),Punktsystem!$B$9,0)+IF(AND(Punktsystem!$D$11&lt;&gt;"",OR('alle Spiele'!$H53='alle Spiele'!BA53,'alle Spiele'!$J53='alle Spiele'!BB53)),Punktsystem!$B$11,0)+IF(AND(Punktsystem!$D$10&lt;&gt;"",'alle Spiele'!$H53='alle Spiele'!$J53,'alle Spiele'!BA53='alle Spiele'!BB53,ABS('alle Spiele'!$H53-'alle Spiele'!BA53)=1),Punktsystem!$B$10,0),0)</f>
        <v>0</v>
      </c>
      <c r="BC53" s="225">
        <f>IF(BA53=Punktsystem!$B$5,IF(AND(Punktsystem!$I$14&lt;&gt;"",'alle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D53" s="227">
        <f>IF(OR('alle Spiele'!BD53="",'alle Spiele'!BE53="",'alle Spiele'!$K53="x"),0,IF(AND('alle Spiele'!$H53='alle Spiele'!BD53,'alle Spiele'!$J53='alle Spiele'!BE53),Punktsystem!$B$5,IF(OR(AND('alle Spiele'!$H53-'alle Spiele'!$J53&lt;0,'alle Spiele'!BD53-'alle Spiele'!BE53&lt;0),AND('alle Spiele'!$H53-'alle Spiele'!$J53&gt;0,'alle Spiele'!BD53-'alle Spiele'!BE53&gt;0),AND('alle Spiele'!$H53-'alle Spiele'!$J53=0,'alle Spiele'!BD53-'alle Spiele'!BE53=0)),Punktsystem!$B$6,0)))</f>
        <v>0</v>
      </c>
      <c r="BE53" s="224">
        <f>IF(BD53=Punktsystem!$B$6,IF(AND(Punktsystem!$D$9&lt;&gt;"",'alle Spiele'!$H53-'alle Spiele'!$J53='alle Spiele'!BD53-'alle Spiele'!BE53,'alle Spiele'!$H53&lt;&gt;'alle Spiele'!$J53),Punktsystem!$B$9,0)+IF(AND(Punktsystem!$D$11&lt;&gt;"",OR('alle Spiele'!$H53='alle Spiele'!BD53,'alle Spiele'!$J53='alle Spiele'!BE53)),Punktsystem!$B$11,0)+IF(AND(Punktsystem!$D$10&lt;&gt;"",'alle Spiele'!$H53='alle Spiele'!$J53,'alle Spiele'!BD53='alle Spiele'!BE53,ABS('alle Spiele'!$H53-'alle Spiele'!BD53)=1),Punktsystem!$B$10,0),0)</f>
        <v>0</v>
      </c>
      <c r="BF53" s="225">
        <f>IF(BD53=Punktsystem!$B$5,IF(AND(Punktsystem!$I$14&lt;&gt;"",'alle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G53" s="227">
        <f>IF(OR('alle Spiele'!BG53="",'alle Spiele'!BH53="",'alle Spiele'!$K53="x"),0,IF(AND('alle Spiele'!$H53='alle Spiele'!BG53,'alle Spiele'!$J53='alle Spiele'!BH53),Punktsystem!$B$5,IF(OR(AND('alle Spiele'!$H53-'alle Spiele'!$J53&lt;0,'alle Spiele'!BG53-'alle Spiele'!BH53&lt;0),AND('alle Spiele'!$H53-'alle Spiele'!$J53&gt;0,'alle Spiele'!BG53-'alle Spiele'!BH53&gt;0),AND('alle Spiele'!$H53-'alle Spiele'!$J53=0,'alle Spiele'!BG53-'alle Spiele'!BH53=0)),Punktsystem!$B$6,0)))</f>
        <v>0</v>
      </c>
      <c r="BH53" s="224">
        <f>IF(BG53=Punktsystem!$B$6,IF(AND(Punktsystem!$D$9&lt;&gt;"",'alle Spiele'!$H53-'alle Spiele'!$J53='alle Spiele'!BG53-'alle Spiele'!BH53,'alle Spiele'!$H53&lt;&gt;'alle Spiele'!$J53),Punktsystem!$B$9,0)+IF(AND(Punktsystem!$D$11&lt;&gt;"",OR('alle Spiele'!$H53='alle Spiele'!BG53,'alle Spiele'!$J53='alle Spiele'!BH53)),Punktsystem!$B$11,0)+IF(AND(Punktsystem!$D$10&lt;&gt;"",'alle Spiele'!$H53='alle Spiele'!$J53,'alle Spiele'!BG53='alle Spiele'!BH53,ABS('alle Spiele'!$H53-'alle Spiele'!BG53)=1),Punktsystem!$B$10,0),0)</f>
        <v>0</v>
      </c>
      <c r="BI53" s="225">
        <f>IF(BG53=Punktsystem!$B$5,IF(AND(Punktsystem!$I$14&lt;&gt;"",'alle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J53" s="227">
        <f>IF(OR('alle Spiele'!BJ53="",'alle Spiele'!BK53="",'alle Spiele'!$K53="x"),0,IF(AND('alle Spiele'!$H53='alle Spiele'!BJ53,'alle Spiele'!$J53='alle Spiele'!BK53),Punktsystem!$B$5,IF(OR(AND('alle Spiele'!$H53-'alle Spiele'!$J53&lt;0,'alle Spiele'!BJ53-'alle Spiele'!BK53&lt;0),AND('alle Spiele'!$H53-'alle Spiele'!$J53&gt;0,'alle Spiele'!BJ53-'alle Spiele'!BK53&gt;0),AND('alle Spiele'!$H53-'alle Spiele'!$J53=0,'alle Spiele'!BJ53-'alle Spiele'!BK53=0)),Punktsystem!$B$6,0)))</f>
        <v>0</v>
      </c>
      <c r="BK53" s="224">
        <f>IF(BJ53=Punktsystem!$B$6,IF(AND(Punktsystem!$D$9&lt;&gt;"",'alle Spiele'!$H53-'alle Spiele'!$J53='alle Spiele'!BJ53-'alle Spiele'!BK53,'alle Spiele'!$H53&lt;&gt;'alle Spiele'!$J53),Punktsystem!$B$9,0)+IF(AND(Punktsystem!$D$11&lt;&gt;"",OR('alle Spiele'!$H53='alle Spiele'!BJ53,'alle Spiele'!$J53='alle Spiele'!BK53)),Punktsystem!$B$11,0)+IF(AND(Punktsystem!$D$10&lt;&gt;"",'alle Spiele'!$H53='alle Spiele'!$J53,'alle Spiele'!BJ53='alle Spiele'!BK53,ABS('alle Spiele'!$H53-'alle Spiele'!BJ53)=1),Punktsystem!$B$10,0),0)</f>
        <v>0</v>
      </c>
      <c r="BL53" s="225">
        <f>IF(BJ53=Punktsystem!$B$5,IF(AND(Punktsystem!$I$14&lt;&gt;"",'alle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M53" s="227">
        <f>IF(OR('alle Spiele'!BM53="",'alle Spiele'!BN53="",'alle Spiele'!$K53="x"),0,IF(AND('alle Spiele'!$H53='alle Spiele'!BM53,'alle Spiele'!$J53='alle Spiele'!BN53),Punktsystem!$B$5,IF(OR(AND('alle Spiele'!$H53-'alle Spiele'!$J53&lt;0,'alle Spiele'!BM53-'alle Spiele'!BN53&lt;0),AND('alle Spiele'!$H53-'alle Spiele'!$J53&gt;0,'alle Spiele'!BM53-'alle Spiele'!BN53&gt;0),AND('alle Spiele'!$H53-'alle Spiele'!$J53=0,'alle Spiele'!BM53-'alle Spiele'!BN53=0)),Punktsystem!$B$6,0)))</f>
        <v>0</v>
      </c>
      <c r="BN53" s="224">
        <f>IF(BM53=Punktsystem!$B$6,IF(AND(Punktsystem!$D$9&lt;&gt;"",'alle Spiele'!$H53-'alle Spiele'!$J53='alle Spiele'!BM53-'alle Spiele'!BN53,'alle Spiele'!$H53&lt;&gt;'alle Spiele'!$J53),Punktsystem!$B$9,0)+IF(AND(Punktsystem!$D$11&lt;&gt;"",OR('alle Spiele'!$H53='alle Spiele'!BM53,'alle Spiele'!$J53='alle Spiele'!BN53)),Punktsystem!$B$11,0)+IF(AND(Punktsystem!$D$10&lt;&gt;"",'alle Spiele'!$H53='alle Spiele'!$J53,'alle Spiele'!BM53='alle Spiele'!BN53,ABS('alle Spiele'!$H53-'alle Spiele'!BM53)=1),Punktsystem!$B$10,0),0)</f>
        <v>0</v>
      </c>
      <c r="BO53" s="225">
        <f>IF(BM53=Punktsystem!$B$5,IF(AND(Punktsystem!$I$14&lt;&gt;"",'alle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P53" s="227">
        <f>IF(OR('alle Spiele'!BP53="",'alle Spiele'!BQ53="",'alle Spiele'!$K53="x"),0,IF(AND('alle Spiele'!$H53='alle Spiele'!BP53,'alle Spiele'!$J53='alle Spiele'!BQ53),Punktsystem!$B$5,IF(OR(AND('alle Spiele'!$H53-'alle Spiele'!$J53&lt;0,'alle Spiele'!BP53-'alle Spiele'!BQ53&lt;0),AND('alle Spiele'!$H53-'alle Spiele'!$J53&gt;0,'alle Spiele'!BP53-'alle Spiele'!BQ53&gt;0),AND('alle Spiele'!$H53-'alle Spiele'!$J53=0,'alle Spiele'!BP53-'alle Spiele'!BQ53=0)),Punktsystem!$B$6,0)))</f>
        <v>0</v>
      </c>
      <c r="BQ53" s="224">
        <f>IF(BP53=Punktsystem!$B$6,IF(AND(Punktsystem!$D$9&lt;&gt;"",'alle Spiele'!$H53-'alle Spiele'!$J53='alle Spiele'!BP53-'alle Spiele'!BQ53,'alle Spiele'!$H53&lt;&gt;'alle Spiele'!$J53),Punktsystem!$B$9,0)+IF(AND(Punktsystem!$D$11&lt;&gt;"",OR('alle Spiele'!$H53='alle Spiele'!BP53,'alle Spiele'!$J53='alle Spiele'!BQ53)),Punktsystem!$B$11,0)+IF(AND(Punktsystem!$D$10&lt;&gt;"",'alle Spiele'!$H53='alle Spiele'!$J53,'alle Spiele'!BP53='alle Spiele'!BQ53,ABS('alle Spiele'!$H53-'alle Spiele'!BP53)=1),Punktsystem!$B$10,0),0)</f>
        <v>0</v>
      </c>
      <c r="BR53" s="225">
        <f>IF(BP53=Punktsystem!$B$5,IF(AND(Punktsystem!$I$14&lt;&gt;"",'alle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S53" s="227">
        <f>IF(OR('alle Spiele'!BS53="",'alle Spiele'!BT53="",'alle Spiele'!$K53="x"),0,IF(AND('alle Spiele'!$H53='alle Spiele'!BS53,'alle Spiele'!$J53='alle Spiele'!BT53),Punktsystem!$B$5,IF(OR(AND('alle Spiele'!$H53-'alle Spiele'!$J53&lt;0,'alle Spiele'!BS53-'alle Spiele'!BT53&lt;0),AND('alle Spiele'!$H53-'alle Spiele'!$J53&gt;0,'alle Spiele'!BS53-'alle Spiele'!BT53&gt;0),AND('alle Spiele'!$H53-'alle Spiele'!$J53=0,'alle Spiele'!BS53-'alle Spiele'!BT53=0)),Punktsystem!$B$6,0)))</f>
        <v>0</v>
      </c>
      <c r="BT53" s="224">
        <f>IF(BS53=Punktsystem!$B$6,IF(AND(Punktsystem!$D$9&lt;&gt;"",'alle Spiele'!$H53-'alle Spiele'!$J53='alle Spiele'!BS53-'alle Spiele'!BT53,'alle Spiele'!$H53&lt;&gt;'alle Spiele'!$J53),Punktsystem!$B$9,0)+IF(AND(Punktsystem!$D$11&lt;&gt;"",OR('alle Spiele'!$H53='alle Spiele'!BS53,'alle Spiele'!$J53='alle Spiele'!BT53)),Punktsystem!$B$11,0)+IF(AND(Punktsystem!$D$10&lt;&gt;"",'alle Spiele'!$H53='alle Spiele'!$J53,'alle Spiele'!BS53='alle Spiele'!BT53,ABS('alle Spiele'!$H53-'alle Spiele'!BS53)=1),Punktsystem!$B$10,0),0)</f>
        <v>0</v>
      </c>
      <c r="BU53" s="225">
        <f>IF(BS53=Punktsystem!$B$5,IF(AND(Punktsystem!$I$14&lt;&gt;"",'alle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V53" s="227">
        <f>IF(OR('alle Spiele'!BV53="",'alle Spiele'!BW53="",'alle Spiele'!$K53="x"),0,IF(AND('alle Spiele'!$H53='alle Spiele'!BV53,'alle Spiele'!$J53='alle Spiele'!BW53),Punktsystem!$B$5,IF(OR(AND('alle Spiele'!$H53-'alle Spiele'!$J53&lt;0,'alle Spiele'!BV53-'alle Spiele'!BW53&lt;0),AND('alle Spiele'!$H53-'alle Spiele'!$J53&gt;0,'alle Spiele'!BV53-'alle Spiele'!BW53&gt;0),AND('alle Spiele'!$H53-'alle Spiele'!$J53=0,'alle Spiele'!BV53-'alle Spiele'!BW53=0)),Punktsystem!$B$6,0)))</f>
        <v>0</v>
      </c>
      <c r="BW53" s="224">
        <f>IF(BV53=Punktsystem!$B$6,IF(AND(Punktsystem!$D$9&lt;&gt;"",'alle Spiele'!$H53-'alle Spiele'!$J53='alle Spiele'!BV53-'alle Spiele'!BW53,'alle Spiele'!$H53&lt;&gt;'alle Spiele'!$J53),Punktsystem!$B$9,0)+IF(AND(Punktsystem!$D$11&lt;&gt;"",OR('alle Spiele'!$H53='alle Spiele'!BV53,'alle Spiele'!$J53='alle Spiele'!BW53)),Punktsystem!$B$11,0)+IF(AND(Punktsystem!$D$10&lt;&gt;"",'alle Spiele'!$H53='alle Spiele'!$J53,'alle Spiele'!BV53='alle Spiele'!BW53,ABS('alle Spiele'!$H53-'alle Spiele'!BV53)=1),Punktsystem!$B$10,0),0)</f>
        <v>0</v>
      </c>
      <c r="BX53" s="225">
        <f>IF(BV53=Punktsystem!$B$5,IF(AND(Punktsystem!$I$14&lt;&gt;"",'alle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Y53" s="227">
        <f>IF(OR('alle Spiele'!BY53="",'alle Spiele'!BZ53="",'alle Spiele'!$K53="x"),0,IF(AND('alle Spiele'!$H53='alle Spiele'!BY53,'alle Spiele'!$J53='alle Spiele'!BZ53),Punktsystem!$B$5,IF(OR(AND('alle Spiele'!$H53-'alle Spiele'!$J53&lt;0,'alle Spiele'!BY53-'alle Spiele'!BZ53&lt;0),AND('alle Spiele'!$H53-'alle Spiele'!$J53&gt;0,'alle Spiele'!BY53-'alle Spiele'!BZ53&gt;0),AND('alle Spiele'!$H53-'alle Spiele'!$J53=0,'alle Spiele'!BY53-'alle Spiele'!BZ53=0)),Punktsystem!$B$6,0)))</f>
        <v>0</v>
      </c>
      <c r="BZ53" s="224">
        <f>IF(BY53=Punktsystem!$B$6,IF(AND(Punktsystem!$D$9&lt;&gt;"",'alle Spiele'!$H53-'alle Spiele'!$J53='alle Spiele'!BY53-'alle Spiele'!BZ53,'alle Spiele'!$H53&lt;&gt;'alle Spiele'!$J53),Punktsystem!$B$9,0)+IF(AND(Punktsystem!$D$11&lt;&gt;"",OR('alle Spiele'!$H53='alle Spiele'!BY53,'alle Spiele'!$J53='alle Spiele'!BZ53)),Punktsystem!$B$11,0)+IF(AND(Punktsystem!$D$10&lt;&gt;"",'alle Spiele'!$H53='alle Spiele'!$J53,'alle Spiele'!BY53='alle Spiele'!BZ53,ABS('alle Spiele'!$H53-'alle Spiele'!BY53)=1),Punktsystem!$B$10,0),0)</f>
        <v>0</v>
      </c>
      <c r="CA53" s="225">
        <f>IF(BY53=Punktsystem!$B$5,IF(AND(Punktsystem!$I$14&lt;&gt;"",'alle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B53" s="227">
        <f>IF(OR('alle Spiele'!CB53="",'alle Spiele'!CC53="",'alle Spiele'!$K53="x"),0,IF(AND('alle Spiele'!$H53='alle Spiele'!CB53,'alle Spiele'!$J53='alle Spiele'!CC53),Punktsystem!$B$5,IF(OR(AND('alle Spiele'!$H53-'alle Spiele'!$J53&lt;0,'alle Spiele'!CB53-'alle Spiele'!CC53&lt;0),AND('alle Spiele'!$H53-'alle Spiele'!$J53&gt;0,'alle Spiele'!CB53-'alle Spiele'!CC53&gt;0),AND('alle Spiele'!$H53-'alle Spiele'!$J53=0,'alle Spiele'!CB53-'alle Spiele'!CC53=0)),Punktsystem!$B$6,0)))</f>
        <v>0</v>
      </c>
      <c r="CC53" s="224">
        <f>IF(CB53=Punktsystem!$B$6,IF(AND(Punktsystem!$D$9&lt;&gt;"",'alle Spiele'!$H53-'alle Spiele'!$J53='alle Spiele'!CB53-'alle Spiele'!CC53,'alle Spiele'!$H53&lt;&gt;'alle Spiele'!$J53),Punktsystem!$B$9,0)+IF(AND(Punktsystem!$D$11&lt;&gt;"",OR('alle Spiele'!$H53='alle Spiele'!CB53,'alle Spiele'!$J53='alle Spiele'!CC53)),Punktsystem!$B$11,0)+IF(AND(Punktsystem!$D$10&lt;&gt;"",'alle Spiele'!$H53='alle Spiele'!$J53,'alle Spiele'!CB53='alle Spiele'!CC53,ABS('alle Spiele'!$H53-'alle Spiele'!CB53)=1),Punktsystem!$B$10,0),0)</f>
        <v>0</v>
      </c>
      <c r="CD53" s="225">
        <f>IF(CB53=Punktsystem!$B$5,IF(AND(Punktsystem!$I$14&lt;&gt;"",'alle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E53" s="227">
        <f>IF(OR('alle Spiele'!CE53="",'alle Spiele'!CF53="",'alle Spiele'!$K53="x"),0,IF(AND('alle Spiele'!$H53='alle Spiele'!CE53,'alle Spiele'!$J53='alle Spiele'!CF53),Punktsystem!$B$5,IF(OR(AND('alle Spiele'!$H53-'alle Spiele'!$J53&lt;0,'alle Spiele'!CE53-'alle Spiele'!CF53&lt;0),AND('alle Spiele'!$H53-'alle Spiele'!$J53&gt;0,'alle Spiele'!CE53-'alle Spiele'!CF53&gt;0),AND('alle Spiele'!$H53-'alle Spiele'!$J53=0,'alle Spiele'!CE53-'alle Spiele'!CF53=0)),Punktsystem!$B$6,0)))</f>
        <v>0</v>
      </c>
      <c r="CF53" s="224">
        <f>IF(CE53=Punktsystem!$B$6,IF(AND(Punktsystem!$D$9&lt;&gt;"",'alle Spiele'!$H53-'alle Spiele'!$J53='alle Spiele'!CE53-'alle Spiele'!CF53,'alle Spiele'!$H53&lt;&gt;'alle Spiele'!$J53),Punktsystem!$B$9,0)+IF(AND(Punktsystem!$D$11&lt;&gt;"",OR('alle Spiele'!$H53='alle Spiele'!CE53,'alle Spiele'!$J53='alle Spiele'!CF53)),Punktsystem!$B$11,0)+IF(AND(Punktsystem!$D$10&lt;&gt;"",'alle Spiele'!$H53='alle Spiele'!$J53,'alle Spiele'!CE53='alle Spiele'!CF53,ABS('alle Spiele'!$H53-'alle Spiele'!CE53)=1),Punktsystem!$B$10,0),0)</f>
        <v>0</v>
      </c>
      <c r="CG53" s="225">
        <f>IF(CE53=Punktsystem!$B$5,IF(AND(Punktsystem!$I$14&lt;&gt;"",'alle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H53" s="227">
        <f>IF(OR('alle Spiele'!CH53="",'alle Spiele'!CI53="",'alle Spiele'!$K53="x"),0,IF(AND('alle Spiele'!$H53='alle Spiele'!CH53,'alle Spiele'!$J53='alle Spiele'!CI53),Punktsystem!$B$5,IF(OR(AND('alle Spiele'!$H53-'alle Spiele'!$J53&lt;0,'alle Spiele'!CH53-'alle Spiele'!CI53&lt;0),AND('alle Spiele'!$H53-'alle Spiele'!$J53&gt;0,'alle Spiele'!CH53-'alle Spiele'!CI53&gt;0),AND('alle Spiele'!$H53-'alle Spiele'!$J53=0,'alle Spiele'!CH53-'alle Spiele'!CI53=0)),Punktsystem!$B$6,0)))</f>
        <v>0</v>
      </c>
      <c r="CI53" s="224">
        <f>IF(CH53=Punktsystem!$B$6,IF(AND(Punktsystem!$D$9&lt;&gt;"",'alle Spiele'!$H53-'alle Spiele'!$J53='alle Spiele'!CH53-'alle Spiele'!CI53,'alle Spiele'!$H53&lt;&gt;'alle Spiele'!$J53),Punktsystem!$B$9,0)+IF(AND(Punktsystem!$D$11&lt;&gt;"",OR('alle Spiele'!$H53='alle Spiele'!CH53,'alle Spiele'!$J53='alle Spiele'!CI53)),Punktsystem!$B$11,0)+IF(AND(Punktsystem!$D$10&lt;&gt;"",'alle Spiele'!$H53='alle Spiele'!$J53,'alle Spiele'!CH53='alle Spiele'!CI53,ABS('alle Spiele'!$H53-'alle Spiele'!CH53)=1),Punktsystem!$B$10,0),0)</f>
        <v>0</v>
      </c>
      <c r="CJ53" s="225">
        <f>IF(CH53=Punktsystem!$B$5,IF(AND(Punktsystem!$I$14&lt;&gt;"",'alle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K53" s="227">
        <f>IF(OR('alle Spiele'!CK53="",'alle Spiele'!CL53="",'alle Spiele'!$K53="x"),0,IF(AND('alle Spiele'!$H53='alle Spiele'!CK53,'alle Spiele'!$J53='alle Spiele'!CL53),Punktsystem!$B$5,IF(OR(AND('alle Spiele'!$H53-'alle Spiele'!$J53&lt;0,'alle Spiele'!CK53-'alle Spiele'!CL53&lt;0),AND('alle Spiele'!$H53-'alle Spiele'!$J53&gt;0,'alle Spiele'!CK53-'alle Spiele'!CL53&gt;0),AND('alle Spiele'!$H53-'alle Spiele'!$J53=0,'alle Spiele'!CK53-'alle Spiele'!CL53=0)),Punktsystem!$B$6,0)))</f>
        <v>0</v>
      </c>
      <c r="CL53" s="224">
        <f>IF(CK53=Punktsystem!$B$6,IF(AND(Punktsystem!$D$9&lt;&gt;"",'alle Spiele'!$H53-'alle Spiele'!$J53='alle Spiele'!CK53-'alle Spiele'!CL53,'alle Spiele'!$H53&lt;&gt;'alle Spiele'!$J53),Punktsystem!$B$9,0)+IF(AND(Punktsystem!$D$11&lt;&gt;"",OR('alle Spiele'!$H53='alle Spiele'!CK53,'alle Spiele'!$J53='alle Spiele'!CL53)),Punktsystem!$B$11,0)+IF(AND(Punktsystem!$D$10&lt;&gt;"",'alle Spiele'!$H53='alle Spiele'!$J53,'alle Spiele'!CK53='alle Spiele'!CL53,ABS('alle Spiele'!$H53-'alle Spiele'!CK53)=1),Punktsystem!$B$10,0),0)</f>
        <v>0</v>
      </c>
      <c r="CM53" s="225">
        <f>IF(CK53=Punktsystem!$B$5,IF(AND(Punktsystem!$I$14&lt;&gt;"",'alle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N53" s="227">
        <f>IF(OR('alle Spiele'!CN53="",'alle Spiele'!CO53="",'alle Spiele'!$K53="x"),0,IF(AND('alle Spiele'!$H53='alle Spiele'!CN53,'alle Spiele'!$J53='alle Spiele'!CO53),Punktsystem!$B$5,IF(OR(AND('alle Spiele'!$H53-'alle Spiele'!$J53&lt;0,'alle Spiele'!CN53-'alle Spiele'!CO53&lt;0),AND('alle Spiele'!$H53-'alle Spiele'!$J53&gt;0,'alle Spiele'!CN53-'alle Spiele'!CO53&gt;0),AND('alle Spiele'!$H53-'alle Spiele'!$J53=0,'alle Spiele'!CN53-'alle Spiele'!CO53=0)),Punktsystem!$B$6,0)))</f>
        <v>0</v>
      </c>
      <c r="CO53" s="224">
        <f>IF(CN53=Punktsystem!$B$6,IF(AND(Punktsystem!$D$9&lt;&gt;"",'alle Spiele'!$H53-'alle Spiele'!$J53='alle Spiele'!CN53-'alle Spiele'!CO53,'alle Spiele'!$H53&lt;&gt;'alle Spiele'!$J53),Punktsystem!$B$9,0)+IF(AND(Punktsystem!$D$11&lt;&gt;"",OR('alle Spiele'!$H53='alle Spiele'!CN53,'alle Spiele'!$J53='alle Spiele'!CO53)),Punktsystem!$B$11,0)+IF(AND(Punktsystem!$D$10&lt;&gt;"",'alle Spiele'!$H53='alle Spiele'!$J53,'alle Spiele'!CN53='alle Spiele'!CO53,ABS('alle Spiele'!$H53-'alle Spiele'!CN53)=1),Punktsystem!$B$10,0),0)</f>
        <v>0</v>
      </c>
      <c r="CP53" s="225">
        <f>IF(CN53=Punktsystem!$B$5,IF(AND(Punktsystem!$I$14&lt;&gt;"",'alle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Q53" s="227">
        <f>IF(OR('alle Spiele'!CQ53="",'alle Spiele'!CR53="",'alle Spiele'!$K53="x"),0,IF(AND('alle Spiele'!$H53='alle Spiele'!CQ53,'alle Spiele'!$J53='alle Spiele'!CR53),Punktsystem!$B$5,IF(OR(AND('alle Spiele'!$H53-'alle Spiele'!$J53&lt;0,'alle Spiele'!CQ53-'alle Spiele'!CR53&lt;0),AND('alle Spiele'!$H53-'alle Spiele'!$J53&gt;0,'alle Spiele'!CQ53-'alle Spiele'!CR53&gt;0),AND('alle Spiele'!$H53-'alle Spiele'!$J53=0,'alle Spiele'!CQ53-'alle Spiele'!CR53=0)),Punktsystem!$B$6,0)))</f>
        <v>0</v>
      </c>
      <c r="CR53" s="224">
        <f>IF(CQ53=Punktsystem!$B$6,IF(AND(Punktsystem!$D$9&lt;&gt;"",'alle Spiele'!$H53-'alle Spiele'!$J53='alle Spiele'!CQ53-'alle Spiele'!CR53,'alle Spiele'!$H53&lt;&gt;'alle Spiele'!$J53),Punktsystem!$B$9,0)+IF(AND(Punktsystem!$D$11&lt;&gt;"",OR('alle Spiele'!$H53='alle Spiele'!CQ53,'alle Spiele'!$J53='alle Spiele'!CR53)),Punktsystem!$B$11,0)+IF(AND(Punktsystem!$D$10&lt;&gt;"",'alle Spiele'!$H53='alle Spiele'!$J53,'alle Spiele'!CQ53='alle Spiele'!CR53,ABS('alle Spiele'!$H53-'alle Spiele'!CQ53)=1),Punktsystem!$B$10,0),0)</f>
        <v>0</v>
      </c>
      <c r="CS53" s="225">
        <f>IF(CQ53=Punktsystem!$B$5,IF(AND(Punktsystem!$I$14&lt;&gt;"",'alle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T53" s="227">
        <f>IF(OR('alle Spiele'!CT53="",'alle Spiele'!CU53="",'alle Spiele'!$K53="x"),0,IF(AND('alle Spiele'!$H53='alle Spiele'!CT53,'alle Spiele'!$J53='alle Spiele'!CU53),Punktsystem!$B$5,IF(OR(AND('alle Spiele'!$H53-'alle Spiele'!$J53&lt;0,'alle Spiele'!CT53-'alle Spiele'!CU53&lt;0),AND('alle Spiele'!$H53-'alle Spiele'!$J53&gt;0,'alle Spiele'!CT53-'alle Spiele'!CU53&gt;0),AND('alle Spiele'!$H53-'alle Spiele'!$J53=0,'alle Spiele'!CT53-'alle Spiele'!CU53=0)),Punktsystem!$B$6,0)))</f>
        <v>0</v>
      </c>
      <c r="CU53" s="224">
        <f>IF(CT53=Punktsystem!$B$6,IF(AND(Punktsystem!$D$9&lt;&gt;"",'alle Spiele'!$H53-'alle Spiele'!$J53='alle Spiele'!CT53-'alle Spiele'!CU53,'alle Spiele'!$H53&lt;&gt;'alle Spiele'!$J53),Punktsystem!$B$9,0)+IF(AND(Punktsystem!$D$11&lt;&gt;"",OR('alle Spiele'!$H53='alle Spiele'!CT53,'alle Spiele'!$J53='alle Spiele'!CU53)),Punktsystem!$B$11,0)+IF(AND(Punktsystem!$D$10&lt;&gt;"",'alle Spiele'!$H53='alle Spiele'!$J53,'alle Spiele'!CT53='alle Spiele'!CU53,ABS('alle Spiele'!$H53-'alle Spiele'!CT53)=1),Punktsystem!$B$10,0),0)</f>
        <v>0</v>
      </c>
      <c r="CV53" s="225">
        <f>IF(CT53=Punktsystem!$B$5,IF(AND(Punktsystem!$I$14&lt;&gt;"",'alle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W53" s="227">
        <f>IF(OR('alle Spiele'!CW53="",'alle Spiele'!CX53="",'alle Spiele'!$K53="x"),0,IF(AND('alle Spiele'!$H53='alle Spiele'!CW53,'alle Spiele'!$J53='alle Spiele'!CX53),Punktsystem!$B$5,IF(OR(AND('alle Spiele'!$H53-'alle Spiele'!$J53&lt;0,'alle Spiele'!CW53-'alle Spiele'!CX53&lt;0),AND('alle Spiele'!$H53-'alle Spiele'!$J53&gt;0,'alle Spiele'!CW53-'alle Spiele'!CX53&gt;0),AND('alle Spiele'!$H53-'alle Spiele'!$J53=0,'alle Spiele'!CW53-'alle Spiele'!CX53=0)),Punktsystem!$B$6,0)))</f>
        <v>0</v>
      </c>
      <c r="CX53" s="224">
        <f>IF(CW53=Punktsystem!$B$6,IF(AND(Punktsystem!$D$9&lt;&gt;"",'alle Spiele'!$H53-'alle Spiele'!$J53='alle Spiele'!CW53-'alle Spiele'!CX53,'alle Spiele'!$H53&lt;&gt;'alle Spiele'!$J53),Punktsystem!$B$9,0)+IF(AND(Punktsystem!$D$11&lt;&gt;"",OR('alle Spiele'!$H53='alle Spiele'!CW53,'alle Spiele'!$J53='alle Spiele'!CX53)),Punktsystem!$B$11,0)+IF(AND(Punktsystem!$D$10&lt;&gt;"",'alle Spiele'!$H53='alle Spiele'!$J53,'alle Spiele'!CW53='alle Spiele'!CX53,ABS('alle Spiele'!$H53-'alle Spiele'!CW53)=1),Punktsystem!$B$10,0),0)</f>
        <v>0</v>
      </c>
      <c r="CY53" s="225">
        <f>IF(CW53=Punktsystem!$B$5,IF(AND(Punktsystem!$I$14&lt;&gt;"",'alle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Z53" s="227">
        <f>IF(OR('alle Spiele'!CZ53="",'alle Spiele'!DA53="",'alle Spiele'!$K53="x"),0,IF(AND('alle Spiele'!$H53='alle Spiele'!CZ53,'alle Spiele'!$J53='alle Spiele'!DA53),Punktsystem!$B$5,IF(OR(AND('alle Spiele'!$H53-'alle Spiele'!$J53&lt;0,'alle Spiele'!CZ53-'alle Spiele'!DA53&lt;0),AND('alle Spiele'!$H53-'alle Spiele'!$J53&gt;0,'alle Spiele'!CZ53-'alle Spiele'!DA53&gt;0),AND('alle Spiele'!$H53-'alle Spiele'!$J53=0,'alle Spiele'!CZ53-'alle Spiele'!DA53=0)),Punktsystem!$B$6,0)))</f>
        <v>0</v>
      </c>
      <c r="DA53" s="224">
        <f>IF(CZ53=Punktsystem!$B$6,IF(AND(Punktsystem!$D$9&lt;&gt;"",'alle Spiele'!$H53-'alle Spiele'!$J53='alle Spiele'!CZ53-'alle Spiele'!DA53,'alle Spiele'!$H53&lt;&gt;'alle Spiele'!$J53),Punktsystem!$B$9,0)+IF(AND(Punktsystem!$D$11&lt;&gt;"",OR('alle Spiele'!$H53='alle Spiele'!CZ53,'alle Spiele'!$J53='alle Spiele'!DA53)),Punktsystem!$B$11,0)+IF(AND(Punktsystem!$D$10&lt;&gt;"",'alle Spiele'!$H53='alle Spiele'!$J53,'alle Spiele'!CZ53='alle Spiele'!DA53,ABS('alle Spiele'!$H53-'alle Spiele'!CZ53)=1),Punktsystem!$B$10,0),0)</f>
        <v>0</v>
      </c>
      <c r="DB53" s="225">
        <f>IF(CZ53=Punktsystem!$B$5,IF(AND(Punktsystem!$I$14&lt;&gt;"",'alle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C53" s="227">
        <f>IF(OR('alle Spiele'!DC53="",'alle Spiele'!DD53="",'alle Spiele'!$K53="x"),0,IF(AND('alle Spiele'!$H53='alle Spiele'!DC53,'alle Spiele'!$J53='alle Spiele'!DD53),Punktsystem!$B$5,IF(OR(AND('alle Spiele'!$H53-'alle Spiele'!$J53&lt;0,'alle Spiele'!DC53-'alle Spiele'!DD53&lt;0),AND('alle Spiele'!$H53-'alle Spiele'!$J53&gt;0,'alle Spiele'!DC53-'alle Spiele'!DD53&gt;0),AND('alle Spiele'!$H53-'alle Spiele'!$J53=0,'alle Spiele'!DC53-'alle Spiele'!DD53=0)),Punktsystem!$B$6,0)))</f>
        <v>0</v>
      </c>
      <c r="DD53" s="224">
        <f>IF(DC53=Punktsystem!$B$6,IF(AND(Punktsystem!$D$9&lt;&gt;"",'alle Spiele'!$H53-'alle Spiele'!$J53='alle Spiele'!DC53-'alle Spiele'!DD53,'alle Spiele'!$H53&lt;&gt;'alle Spiele'!$J53),Punktsystem!$B$9,0)+IF(AND(Punktsystem!$D$11&lt;&gt;"",OR('alle Spiele'!$H53='alle Spiele'!DC53,'alle Spiele'!$J53='alle Spiele'!DD53)),Punktsystem!$B$11,0)+IF(AND(Punktsystem!$D$10&lt;&gt;"",'alle Spiele'!$H53='alle Spiele'!$J53,'alle Spiele'!DC53='alle Spiele'!DD53,ABS('alle Spiele'!$H53-'alle Spiele'!DC53)=1),Punktsystem!$B$10,0),0)</f>
        <v>0</v>
      </c>
      <c r="DE53" s="225">
        <f>IF(DC53=Punktsystem!$B$5,IF(AND(Punktsystem!$I$14&lt;&gt;"",'alle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F53" s="227">
        <f>IF(OR('alle Spiele'!DF53="",'alle Spiele'!DG53="",'alle Spiele'!$K53="x"),0,IF(AND('alle Spiele'!$H53='alle Spiele'!DF53,'alle Spiele'!$J53='alle Spiele'!DG53),Punktsystem!$B$5,IF(OR(AND('alle Spiele'!$H53-'alle Spiele'!$J53&lt;0,'alle Spiele'!DF53-'alle Spiele'!DG53&lt;0),AND('alle Spiele'!$H53-'alle Spiele'!$J53&gt;0,'alle Spiele'!DF53-'alle Spiele'!DG53&gt;0),AND('alle Spiele'!$H53-'alle Spiele'!$J53=0,'alle Spiele'!DF53-'alle Spiele'!DG53=0)),Punktsystem!$B$6,0)))</f>
        <v>0</v>
      </c>
      <c r="DG53" s="224">
        <f>IF(DF53=Punktsystem!$B$6,IF(AND(Punktsystem!$D$9&lt;&gt;"",'alle Spiele'!$H53-'alle Spiele'!$J53='alle Spiele'!DF53-'alle Spiele'!DG53,'alle Spiele'!$H53&lt;&gt;'alle Spiele'!$J53),Punktsystem!$B$9,0)+IF(AND(Punktsystem!$D$11&lt;&gt;"",OR('alle Spiele'!$H53='alle Spiele'!DF53,'alle Spiele'!$J53='alle Spiele'!DG53)),Punktsystem!$B$11,0)+IF(AND(Punktsystem!$D$10&lt;&gt;"",'alle Spiele'!$H53='alle Spiele'!$J53,'alle Spiele'!DF53='alle Spiele'!DG53,ABS('alle Spiele'!$H53-'alle Spiele'!DF53)=1),Punktsystem!$B$10,0),0)</f>
        <v>0</v>
      </c>
      <c r="DH53" s="225">
        <f>IF(DF53=Punktsystem!$B$5,IF(AND(Punktsystem!$I$14&lt;&gt;"",'alle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I53" s="227">
        <f>IF(OR('alle Spiele'!DI53="",'alle Spiele'!DJ53="",'alle Spiele'!$K53="x"),0,IF(AND('alle Spiele'!$H53='alle Spiele'!DI53,'alle Spiele'!$J53='alle Spiele'!DJ53),Punktsystem!$B$5,IF(OR(AND('alle Spiele'!$H53-'alle Spiele'!$J53&lt;0,'alle Spiele'!DI53-'alle Spiele'!DJ53&lt;0),AND('alle Spiele'!$H53-'alle Spiele'!$J53&gt;0,'alle Spiele'!DI53-'alle Spiele'!DJ53&gt;0),AND('alle Spiele'!$H53-'alle Spiele'!$J53=0,'alle Spiele'!DI53-'alle Spiele'!DJ53=0)),Punktsystem!$B$6,0)))</f>
        <v>0</v>
      </c>
      <c r="DJ53" s="224">
        <f>IF(DI53=Punktsystem!$B$6,IF(AND(Punktsystem!$D$9&lt;&gt;"",'alle Spiele'!$H53-'alle Spiele'!$J53='alle Spiele'!DI53-'alle Spiele'!DJ53,'alle Spiele'!$H53&lt;&gt;'alle Spiele'!$J53),Punktsystem!$B$9,0)+IF(AND(Punktsystem!$D$11&lt;&gt;"",OR('alle Spiele'!$H53='alle Spiele'!DI53,'alle Spiele'!$J53='alle Spiele'!DJ53)),Punktsystem!$B$11,0)+IF(AND(Punktsystem!$D$10&lt;&gt;"",'alle Spiele'!$H53='alle Spiele'!$J53,'alle Spiele'!DI53='alle Spiele'!DJ53,ABS('alle Spiele'!$H53-'alle Spiele'!DI53)=1),Punktsystem!$B$10,0),0)</f>
        <v>0</v>
      </c>
      <c r="DK53" s="225">
        <f>IF(DI53=Punktsystem!$B$5,IF(AND(Punktsystem!$I$14&lt;&gt;"",'alle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L53" s="227">
        <f>IF(OR('alle Spiele'!DL53="",'alle Spiele'!DM53="",'alle Spiele'!$K53="x"),0,IF(AND('alle Spiele'!$H53='alle Spiele'!DL53,'alle Spiele'!$J53='alle Spiele'!DM53),Punktsystem!$B$5,IF(OR(AND('alle Spiele'!$H53-'alle Spiele'!$J53&lt;0,'alle Spiele'!DL53-'alle Spiele'!DM53&lt;0),AND('alle Spiele'!$H53-'alle Spiele'!$J53&gt;0,'alle Spiele'!DL53-'alle Spiele'!DM53&gt;0),AND('alle Spiele'!$H53-'alle Spiele'!$J53=0,'alle Spiele'!DL53-'alle Spiele'!DM53=0)),Punktsystem!$B$6,0)))</f>
        <v>0</v>
      </c>
      <c r="DM53" s="224">
        <f>IF(DL53=Punktsystem!$B$6,IF(AND(Punktsystem!$D$9&lt;&gt;"",'alle Spiele'!$H53-'alle Spiele'!$J53='alle Spiele'!DL53-'alle Spiele'!DM53,'alle Spiele'!$H53&lt;&gt;'alle Spiele'!$J53),Punktsystem!$B$9,0)+IF(AND(Punktsystem!$D$11&lt;&gt;"",OR('alle Spiele'!$H53='alle Spiele'!DL53,'alle Spiele'!$J53='alle Spiele'!DM53)),Punktsystem!$B$11,0)+IF(AND(Punktsystem!$D$10&lt;&gt;"",'alle Spiele'!$H53='alle Spiele'!$J53,'alle Spiele'!DL53='alle Spiele'!DM53,ABS('alle Spiele'!$H53-'alle Spiele'!DL53)=1),Punktsystem!$B$10,0),0)</f>
        <v>0</v>
      </c>
      <c r="DN53" s="225">
        <f>IF(DL53=Punktsystem!$B$5,IF(AND(Punktsystem!$I$14&lt;&gt;"",'alle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O53" s="227">
        <f>IF(OR('alle Spiele'!DO53="",'alle Spiele'!DP53="",'alle Spiele'!$K53="x"),0,IF(AND('alle Spiele'!$H53='alle Spiele'!DO53,'alle Spiele'!$J53='alle Spiele'!DP53),Punktsystem!$B$5,IF(OR(AND('alle Spiele'!$H53-'alle Spiele'!$J53&lt;0,'alle Spiele'!DO53-'alle Spiele'!DP53&lt;0),AND('alle Spiele'!$H53-'alle Spiele'!$J53&gt;0,'alle Spiele'!DO53-'alle Spiele'!DP53&gt;0),AND('alle Spiele'!$H53-'alle Spiele'!$J53=0,'alle Spiele'!DO53-'alle Spiele'!DP53=0)),Punktsystem!$B$6,0)))</f>
        <v>0</v>
      </c>
      <c r="DP53" s="224">
        <f>IF(DO53=Punktsystem!$B$6,IF(AND(Punktsystem!$D$9&lt;&gt;"",'alle Spiele'!$H53-'alle Spiele'!$J53='alle Spiele'!DO53-'alle Spiele'!DP53,'alle Spiele'!$H53&lt;&gt;'alle Spiele'!$J53),Punktsystem!$B$9,0)+IF(AND(Punktsystem!$D$11&lt;&gt;"",OR('alle Spiele'!$H53='alle Spiele'!DO53,'alle Spiele'!$J53='alle Spiele'!DP53)),Punktsystem!$B$11,0)+IF(AND(Punktsystem!$D$10&lt;&gt;"",'alle Spiele'!$H53='alle Spiele'!$J53,'alle Spiele'!DO53='alle Spiele'!DP53,ABS('alle Spiele'!$H53-'alle Spiele'!DO53)=1),Punktsystem!$B$10,0),0)</f>
        <v>0</v>
      </c>
      <c r="DQ53" s="225">
        <f>IF(DO53=Punktsystem!$B$5,IF(AND(Punktsystem!$I$14&lt;&gt;"",'alle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R53" s="227">
        <f>IF(OR('alle Spiele'!DR53="",'alle Spiele'!DS53="",'alle Spiele'!$K53="x"),0,IF(AND('alle Spiele'!$H53='alle Spiele'!DR53,'alle Spiele'!$J53='alle Spiele'!DS53),Punktsystem!$B$5,IF(OR(AND('alle Spiele'!$H53-'alle Spiele'!$J53&lt;0,'alle Spiele'!DR53-'alle Spiele'!DS53&lt;0),AND('alle Spiele'!$H53-'alle Spiele'!$J53&gt;0,'alle Spiele'!DR53-'alle Spiele'!DS53&gt;0),AND('alle Spiele'!$H53-'alle Spiele'!$J53=0,'alle Spiele'!DR53-'alle Spiele'!DS53=0)),Punktsystem!$B$6,0)))</f>
        <v>0</v>
      </c>
      <c r="DS53" s="224">
        <f>IF(DR53=Punktsystem!$B$6,IF(AND(Punktsystem!$D$9&lt;&gt;"",'alle Spiele'!$H53-'alle Spiele'!$J53='alle Spiele'!DR53-'alle Spiele'!DS53,'alle Spiele'!$H53&lt;&gt;'alle Spiele'!$J53),Punktsystem!$B$9,0)+IF(AND(Punktsystem!$D$11&lt;&gt;"",OR('alle Spiele'!$H53='alle Spiele'!DR53,'alle Spiele'!$J53='alle Spiele'!DS53)),Punktsystem!$B$11,0)+IF(AND(Punktsystem!$D$10&lt;&gt;"",'alle Spiele'!$H53='alle Spiele'!$J53,'alle Spiele'!DR53='alle Spiele'!DS53,ABS('alle Spiele'!$H53-'alle Spiele'!DR53)=1),Punktsystem!$B$10,0),0)</f>
        <v>0</v>
      </c>
      <c r="DT53" s="225">
        <f>IF(DR53=Punktsystem!$B$5,IF(AND(Punktsystem!$I$14&lt;&gt;"",'alle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U53" s="227">
        <f>IF(OR('alle Spiele'!DU53="",'alle Spiele'!DV53="",'alle Spiele'!$K53="x"),0,IF(AND('alle Spiele'!$H53='alle Spiele'!DU53,'alle Spiele'!$J53='alle Spiele'!DV53),Punktsystem!$B$5,IF(OR(AND('alle Spiele'!$H53-'alle Spiele'!$J53&lt;0,'alle Spiele'!DU53-'alle Spiele'!DV53&lt;0),AND('alle Spiele'!$H53-'alle Spiele'!$J53&gt;0,'alle Spiele'!DU53-'alle Spiele'!DV53&gt;0),AND('alle Spiele'!$H53-'alle Spiele'!$J53=0,'alle Spiele'!DU53-'alle Spiele'!DV53=0)),Punktsystem!$B$6,0)))</f>
        <v>0</v>
      </c>
      <c r="DV53" s="224">
        <f>IF(DU53=Punktsystem!$B$6,IF(AND(Punktsystem!$D$9&lt;&gt;"",'alle Spiele'!$H53-'alle Spiele'!$J53='alle Spiele'!DU53-'alle Spiele'!DV53,'alle Spiele'!$H53&lt;&gt;'alle Spiele'!$J53),Punktsystem!$B$9,0)+IF(AND(Punktsystem!$D$11&lt;&gt;"",OR('alle Spiele'!$H53='alle Spiele'!DU53,'alle Spiele'!$J53='alle Spiele'!DV53)),Punktsystem!$B$11,0)+IF(AND(Punktsystem!$D$10&lt;&gt;"",'alle Spiele'!$H53='alle Spiele'!$J53,'alle Spiele'!DU53='alle Spiele'!DV53,ABS('alle Spiele'!$H53-'alle Spiele'!DU53)=1),Punktsystem!$B$10,0),0)</f>
        <v>0</v>
      </c>
      <c r="DW53" s="225">
        <f>IF(DU53=Punktsystem!$B$5,IF(AND(Punktsystem!$I$14&lt;&gt;"",'alle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X53" s="227">
        <f>IF(OR('alle Spiele'!DX53="",'alle Spiele'!DY53="",'alle Spiele'!$K53="x"),0,IF(AND('alle Spiele'!$H53='alle Spiele'!DX53,'alle Spiele'!$J53='alle Spiele'!DY53),Punktsystem!$B$5,IF(OR(AND('alle Spiele'!$H53-'alle Spiele'!$J53&lt;0,'alle Spiele'!DX53-'alle Spiele'!DY53&lt;0),AND('alle Spiele'!$H53-'alle Spiele'!$J53&gt;0,'alle Spiele'!DX53-'alle Spiele'!DY53&gt;0),AND('alle Spiele'!$H53-'alle Spiele'!$J53=0,'alle Spiele'!DX53-'alle Spiele'!DY53=0)),Punktsystem!$B$6,0)))</f>
        <v>0</v>
      </c>
      <c r="DY53" s="224">
        <f>IF(DX53=Punktsystem!$B$6,IF(AND(Punktsystem!$D$9&lt;&gt;"",'alle Spiele'!$H53-'alle Spiele'!$J53='alle Spiele'!DX53-'alle Spiele'!DY53,'alle Spiele'!$H53&lt;&gt;'alle Spiele'!$J53),Punktsystem!$B$9,0)+IF(AND(Punktsystem!$D$11&lt;&gt;"",OR('alle Spiele'!$H53='alle Spiele'!DX53,'alle Spiele'!$J53='alle Spiele'!DY53)),Punktsystem!$B$11,0)+IF(AND(Punktsystem!$D$10&lt;&gt;"",'alle Spiele'!$H53='alle Spiele'!$J53,'alle Spiele'!DX53='alle Spiele'!DY53,ABS('alle Spiele'!$H53-'alle Spiele'!DX53)=1),Punktsystem!$B$10,0),0)</f>
        <v>0</v>
      </c>
      <c r="DZ53" s="225">
        <f>IF(DX53=Punktsystem!$B$5,IF(AND(Punktsystem!$I$14&lt;&gt;"",'alle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A53" s="227">
        <f>IF(OR('alle Spiele'!EA53="",'alle Spiele'!EB53="",'alle Spiele'!$K53="x"),0,IF(AND('alle Spiele'!$H53='alle Spiele'!EA53,'alle Spiele'!$J53='alle Spiele'!EB53),Punktsystem!$B$5,IF(OR(AND('alle Spiele'!$H53-'alle Spiele'!$J53&lt;0,'alle Spiele'!EA53-'alle Spiele'!EB53&lt;0),AND('alle Spiele'!$H53-'alle Spiele'!$J53&gt;0,'alle Spiele'!EA53-'alle Spiele'!EB53&gt;0),AND('alle Spiele'!$H53-'alle Spiele'!$J53=0,'alle Spiele'!EA53-'alle Spiele'!EB53=0)),Punktsystem!$B$6,0)))</f>
        <v>0</v>
      </c>
      <c r="EB53" s="224">
        <f>IF(EA53=Punktsystem!$B$6,IF(AND(Punktsystem!$D$9&lt;&gt;"",'alle Spiele'!$H53-'alle Spiele'!$J53='alle Spiele'!EA53-'alle Spiele'!EB53,'alle Spiele'!$H53&lt;&gt;'alle Spiele'!$J53),Punktsystem!$B$9,0)+IF(AND(Punktsystem!$D$11&lt;&gt;"",OR('alle Spiele'!$H53='alle Spiele'!EA53,'alle Spiele'!$J53='alle Spiele'!EB53)),Punktsystem!$B$11,0)+IF(AND(Punktsystem!$D$10&lt;&gt;"",'alle Spiele'!$H53='alle Spiele'!$J53,'alle Spiele'!EA53='alle Spiele'!EB53,ABS('alle Spiele'!$H53-'alle Spiele'!EA53)=1),Punktsystem!$B$10,0),0)</f>
        <v>0</v>
      </c>
      <c r="EC53" s="225">
        <f>IF(EA53=Punktsystem!$B$5,IF(AND(Punktsystem!$I$14&lt;&gt;"",'alle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D53" s="227">
        <f>IF(OR('alle Spiele'!ED53="",'alle Spiele'!EE53="",'alle Spiele'!$K53="x"),0,IF(AND('alle Spiele'!$H53='alle Spiele'!ED53,'alle Spiele'!$J53='alle Spiele'!EE53),Punktsystem!$B$5,IF(OR(AND('alle Spiele'!$H53-'alle Spiele'!$J53&lt;0,'alle Spiele'!ED53-'alle Spiele'!EE53&lt;0),AND('alle Spiele'!$H53-'alle Spiele'!$J53&gt;0,'alle Spiele'!ED53-'alle Spiele'!EE53&gt;0),AND('alle Spiele'!$H53-'alle Spiele'!$J53=0,'alle Spiele'!ED53-'alle Spiele'!EE53=0)),Punktsystem!$B$6,0)))</f>
        <v>0</v>
      </c>
      <c r="EE53" s="224">
        <f>IF(ED53=Punktsystem!$B$6,IF(AND(Punktsystem!$D$9&lt;&gt;"",'alle Spiele'!$H53-'alle Spiele'!$J53='alle Spiele'!ED53-'alle Spiele'!EE53,'alle Spiele'!$H53&lt;&gt;'alle Spiele'!$J53),Punktsystem!$B$9,0)+IF(AND(Punktsystem!$D$11&lt;&gt;"",OR('alle Spiele'!$H53='alle Spiele'!ED53,'alle Spiele'!$J53='alle Spiele'!EE53)),Punktsystem!$B$11,0)+IF(AND(Punktsystem!$D$10&lt;&gt;"",'alle Spiele'!$H53='alle Spiele'!$J53,'alle Spiele'!ED53='alle Spiele'!EE53,ABS('alle Spiele'!$H53-'alle Spiele'!ED53)=1),Punktsystem!$B$10,0),0)</f>
        <v>0</v>
      </c>
      <c r="EF53" s="225">
        <f>IF(ED53=Punktsystem!$B$5,IF(AND(Punktsystem!$I$14&lt;&gt;"",'alle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G53" s="227">
        <f>IF(OR('alle Spiele'!EG53="",'alle Spiele'!EH53="",'alle Spiele'!$K53="x"),0,IF(AND('alle Spiele'!$H53='alle Spiele'!EG53,'alle Spiele'!$J53='alle Spiele'!EH53),Punktsystem!$B$5,IF(OR(AND('alle Spiele'!$H53-'alle Spiele'!$J53&lt;0,'alle Spiele'!EG53-'alle Spiele'!EH53&lt;0),AND('alle Spiele'!$H53-'alle Spiele'!$J53&gt;0,'alle Spiele'!EG53-'alle Spiele'!EH53&gt;0),AND('alle Spiele'!$H53-'alle Spiele'!$J53=0,'alle Spiele'!EG53-'alle Spiele'!EH53=0)),Punktsystem!$B$6,0)))</f>
        <v>0</v>
      </c>
      <c r="EH53" s="224">
        <f>IF(EG53=Punktsystem!$B$6,IF(AND(Punktsystem!$D$9&lt;&gt;"",'alle Spiele'!$H53-'alle Spiele'!$J53='alle Spiele'!EG53-'alle Spiele'!EH53,'alle Spiele'!$H53&lt;&gt;'alle Spiele'!$J53),Punktsystem!$B$9,0)+IF(AND(Punktsystem!$D$11&lt;&gt;"",OR('alle Spiele'!$H53='alle Spiele'!EG53,'alle Spiele'!$J53='alle Spiele'!EH53)),Punktsystem!$B$11,0)+IF(AND(Punktsystem!$D$10&lt;&gt;"",'alle Spiele'!$H53='alle Spiele'!$J53,'alle Spiele'!EG53='alle Spiele'!EH53,ABS('alle Spiele'!$H53-'alle Spiele'!EG53)=1),Punktsystem!$B$10,0),0)</f>
        <v>0</v>
      </c>
      <c r="EI53" s="225">
        <f>IF(EG53=Punktsystem!$B$5,IF(AND(Punktsystem!$I$14&lt;&gt;"",'alle Spiele'!$H53+'alle Spiele'!$J53&gt;Punktsystem!$D$14),('alle Spiele'!$H53+'alle Spiele'!$J53-Punktsystem!$D$14)*Punktsystem!$F$14,0)+IF(AND(Punktsystem!$I$15&lt;&gt;"",ABS('alle Spiele'!$H53-'alle Spiele'!$J53)&gt;Punktsystem!$D$15),(ABS('alle Spiele'!$H53-'alle Spiele'!$J53)-Punktsystem!$D$15)*Punktsystem!$F$15,0),0)</f>
        <v>0</v>
      </c>
    </row>
    <row r="54" spans="1:139" ht="13.5" thickBot="1">
      <c r="A54"/>
      <c r="B54"/>
      <c r="C54"/>
      <c r="D54"/>
      <c r="E54"/>
      <c r="F54"/>
      <c r="G54"/>
      <c r="H54"/>
      <c r="J54"/>
      <c r="K54"/>
      <c r="L54"/>
      <c r="M54"/>
      <c r="N54"/>
      <c r="O54"/>
      <c r="P54"/>
      <c r="Q54"/>
      <c r="T54" s="227">
        <f>IF(OR('alle Spiele'!T54="",'alle Spiele'!U54="",'alle Spiele'!$K54="x"),0,IF(AND('alle Spiele'!$H54='alle Spiele'!T54,'alle Spiele'!$J54='alle Spiele'!U54),Punktsystem!$B$5,IF(OR(AND('alle Spiele'!$H54-'alle Spiele'!$J54&lt;0,'alle Spiele'!T54-'alle Spiele'!U54&lt;0),AND('alle Spiele'!$H54-'alle Spiele'!$J54&gt;0,'alle Spiele'!T54-'alle Spiele'!U54&gt;0),AND('alle Spiele'!$H54-'alle Spiele'!$J54=0,'alle Spiele'!T54-'alle Spiele'!U54=0)),Punktsystem!$B$6,0)))</f>
        <v>0</v>
      </c>
      <c r="U54" s="224">
        <f>IF(T54=Punktsystem!$B$6,IF(AND(Punktsystem!$D$9&lt;&gt;"",'alle Spiele'!$H54-'alle Spiele'!$J54='alle Spiele'!T54-'alle Spiele'!U54,'alle Spiele'!$H54&lt;&gt;'alle Spiele'!$J54),Punktsystem!$B$9,0)+IF(AND(Punktsystem!$D$11&lt;&gt;"",OR('alle Spiele'!$H54='alle Spiele'!T54,'alle Spiele'!$J54='alle Spiele'!U54)),Punktsystem!$B$11,0)+IF(AND(Punktsystem!$D$10&lt;&gt;"",'alle Spiele'!$H54='alle Spiele'!$J54,'alle Spiele'!T54='alle Spiele'!U54,ABS('alle Spiele'!$H54-'alle Spiele'!T54)=1),Punktsystem!$B$10,0),0)</f>
        <v>0</v>
      </c>
      <c r="V54" s="225">
        <f>IF(T54=Punktsystem!$B$5,IF(AND(Punktsystem!$I$14&lt;&gt;"",'alle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W54" s="227">
        <f>IF(OR('alle Spiele'!W54="",'alle Spiele'!X54="",'alle Spiele'!$K54="x"),0,IF(AND('alle Spiele'!$H54='alle Spiele'!W54,'alle Spiele'!$J54='alle Spiele'!X54),Punktsystem!$B$5,IF(OR(AND('alle Spiele'!$H54-'alle Spiele'!$J54&lt;0,'alle Spiele'!W54-'alle Spiele'!X54&lt;0),AND('alle Spiele'!$H54-'alle Spiele'!$J54&gt;0,'alle Spiele'!W54-'alle Spiele'!X54&gt;0),AND('alle Spiele'!$H54-'alle Spiele'!$J54=0,'alle Spiele'!W54-'alle Spiele'!X54=0)),Punktsystem!$B$6,0)))</f>
        <v>0</v>
      </c>
      <c r="X54" s="224">
        <f>IF(W54=Punktsystem!$B$6,IF(AND(Punktsystem!$D$9&lt;&gt;"",'alle Spiele'!$H54-'alle Spiele'!$J54='alle Spiele'!W54-'alle Spiele'!X54,'alle Spiele'!$H54&lt;&gt;'alle Spiele'!$J54),Punktsystem!$B$9,0)+IF(AND(Punktsystem!$D$11&lt;&gt;"",OR('alle Spiele'!$H54='alle Spiele'!W54,'alle Spiele'!$J54='alle Spiele'!X54)),Punktsystem!$B$11,0)+IF(AND(Punktsystem!$D$10&lt;&gt;"",'alle Spiele'!$H54='alle Spiele'!$J54,'alle Spiele'!W54='alle Spiele'!X54,ABS('alle Spiele'!$H54-'alle Spiele'!W54)=1),Punktsystem!$B$10,0),0)</f>
        <v>0</v>
      </c>
      <c r="Y54" s="225">
        <f>IF(W54=Punktsystem!$B$5,IF(AND(Punktsystem!$I$14&lt;&gt;"",'alle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Z54" s="227">
        <f>IF(OR('alle Spiele'!Z54="",'alle Spiele'!AA54="",'alle Spiele'!$K54="x"),0,IF(AND('alle Spiele'!$H54='alle Spiele'!Z54,'alle Spiele'!$J54='alle Spiele'!AA54),Punktsystem!$B$5,IF(OR(AND('alle Spiele'!$H54-'alle Spiele'!$J54&lt;0,'alle Spiele'!Z54-'alle Spiele'!AA54&lt;0),AND('alle Spiele'!$H54-'alle Spiele'!$J54&gt;0,'alle Spiele'!Z54-'alle Spiele'!AA54&gt;0),AND('alle Spiele'!$H54-'alle Spiele'!$J54=0,'alle Spiele'!Z54-'alle Spiele'!AA54=0)),Punktsystem!$B$6,0)))</f>
        <v>0</v>
      </c>
      <c r="AA54" s="224">
        <f>IF(Z54=Punktsystem!$B$6,IF(AND(Punktsystem!$D$9&lt;&gt;"",'alle Spiele'!$H54-'alle Spiele'!$J54='alle Spiele'!Z54-'alle Spiele'!AA54,'alle Spiele'!$H54&lt;&gt;'alle Spiele'!$J54),Punktsystem!$B$9,0)+IF(AND(Punktsystem!$D$11&lt;&gt;"",OR('alle Spiele'!$H54='alle Spiele'!Z54,'alle Spiele'!$J54='alle Spiele'!AA54)),Punktsystem!$B$11,0)+IF(AND(Punktsystem!$D$10&lt;&gt;"",'alle Spiele'!$H54='alle Spiele'!$J54,'alle Spiele'!Z54='alle Spiele'!AA54,ABS('alle Spiele'!$H54-'alle Spiele'!Z54)=1),Punktsystem!$B$10,0),0)</f>
        <v>0</v>
      </c>
      <c r="AB54" s="225">
        <f>IF(Z54=Punktsystem!$B$5,IF(AND(Punktsystem!$I$14&lt;&gt;"",'alle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C54" s="227">
        <f>IF(OR('alle Spiele'!AC54="",'alle Spiele'!AD54="",'alle Spiele'!$K54="x"),0,IF(AND('alle Spiele'!$H54='alle Spiele'!AC54,'alle Spiele'!$J54='alle Spiele'!AD54),Punktsystem!$B$5,IF(OR(AND('alle Spiele'!$H54-'alle Spiele'!$J54&lt;0,'alle Spiele'!AC54-'alle Spiele'!AD54&lt;0),AND('alle Spiele'!$H54-'alle Spiele'!$J54&gt;0,'alle Spiele'!AC54-'alle Spiele'!AD54&gt;0),AND('alle Spiele'!$H54-'alle Spiele'!$J54=0,'alle Spiele'!AC54-'alle Spiele'!AD54=0)),Punktsystem!$B$6,0)))</f>
        <v>0</v>
      </c>
      <c r="AD54" s="224">
        <f>IF(AC54=Punktsystem!$B$6,IF(AND(Punktsystem!$D$9&lt;&gt;"",'alle Spiele'!$H54-'alle Spiele'!$J54='alle Spiele'!AC54-'alle Spiele'!AD54,'alle Spiele'!$H54&lt;&gt;'alle Spiele'!$J54),Punktsystem!$B$9,0)+IF(AND(Punktsystem!$D$11&lt;&gt;"",OR('alle Spiele'!$H54='alle Spiele'!AC54,'alle Spiele'!$J54='alle Spiele'!AD54)),Punktsystem!$B$11,0)+IF(AND(Punktsystem!$D$10&lt;&gt;"",'alle Spiele'!$H54='alle Spiele'!$J54,'alle Spiele'!AC54='alle Spiele'!AD54,ABS('alle Spiele'!$H54-'alle Spiele'!AC54)=1),Punktsystem!$B$10,0),0)</f>
        <v>0</v>
      </c>
      <c r="AE54" s="225">
        <f>IF(AC54=Punktsystem!$B$5,IF(AND(Punktsystem!$I$14&lt;&gt;"",'alle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F54" s="227">
        <f>IF(OR('alle Spiele'!AF54="",'alle Spiele'!AG54="",'alle Spiele'!$K54="x"),0,IF(AND('alle Spiele'!$H54='alle Spiele'!AF54,'alle Spiele'!$J54='alle Spiele'!AG54),Punktsystem!$B$5,IF(OR(AND('alle Spiele'!$H54-'alle Spiele'!$J54&lt;0,'alle Spiele'!AF54-'alle Spiele'!AG54&lt;0),AND('alle Spiele'!$H54-'alle Spiele'!$J54&gt;0,'alle Spiele'!AF54-'alle Spiele'!AG54&gt;0),AND('alle Spiele'!$H54-'alle Spiele'!$J54=0,'alle Spiele'!AF54-'alle Spiele'!AG54=0)),Punktsystem!$B$6,0)))</f>
        <v>0</v>
      </c>
      <c r="AG54" s="224">
        <f>IF(AF54=Punktsystem!$B$6,IF(AND(Punktsystem!$D$9&lt;&gt;"",'alle Spiele'!$H54-'alle Spiele'!$J54='alle Spiele'!AF54-'alle Spiele'!AG54,'alle Spiele'!$H54&lt;&gt;'alle Spiele'!$J54),Punktsystem!$B$9,0)+IF(AND(Punktsystem!$D$11&lt;&gt;"",OR('alle Spiele'!$H54='alle Spiele'!AF54,'alle Spiele'!$J54='alle Spiele'!AG54)),Punktsystem!$B$11,0)+IF(AND(Punktsystem!$D$10&lt;&gt;"",'alle Spiele'!$H54='alle Spiele'!$J54,'alle Spiele'!AF54='alle Spiele'!AG54,ABS('alle Spiele'!$H54-'alle Spiele'!AF54)=1),Punktsystem!$B$10,0),0)</f>
        <v>0</v>
      </c>
      <c r="AH54" s="225">
        <f>IF(AF54=Punktsystem!$B$5,IF(AND(Punktsystem!$I$14&lt;&gt;"",'alle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I54" s="227">
        <f>IF(OR('alle Spiele'!AI54="",'alle Spiele'!AJ54="",'alle Spiele'!$K54="x"),0,IF(AND('alle Spiele'!$H54='alle Spiele'!AI54,'alle Spiele'!$J54='alle Spiele'!AJ54),Punktsystem!$B$5,IF(OR(AND('alle Spiele'!$H54-'alle Spiele'!$J54&lt;0,'alle Spiele'!AI54-'alle Spiele'!AJ54&lt;0),AND('alle Spiele'!$H54-'alle Spiele'!$J54&gt;0,'alle Spiele'!AI54-'alle Spiele'!AJ54&gt;0),AND('alle Spiele'!$H54-'alle Spiele'!$J54=0,'alle Spiele'!AI54-'alle Spiele'!AJ54=0)),Punktsystem!$B$6,0)))</f>
        <v>0</v>
      </c>
      <c r="AJ54" s="224">
        <f>IF(AI54=Punktsystem!$B$6,IF(AND(Punktsystem!$D$9&lt;&gt;"",'alle Spiele'!$H54-'alle Spiele'!$J54='alle Spiele'!AI54-'alle Spiele'!AJ54,'alle Spiele'!$H54&lt;&gt;'alle Spiele'!$J54),Punktsystem!$B$9,0)+IF(AND(Punktsystem!$D$11&lt;&gt;"",OR('alle Spiele'!$H54='alle Spiele'!AI54,'alle Spiele'!$J54='alle Spiele'!AJ54)),Punktsystem!$B$11,0)+IF(AND(Punktsystem!$D$10&lt;&gt;"",'alle Spiele'!$H54='alle Spiele'!$J54,'alle Spiele'!AI54='alle Spiele'!AJ54,ABS('alle Spiele'!$H54-'alle Spiele'!AI54)=1),Punktsystem!$B$10,0),0)</f>
        <v>0</v>
      </c>
      <c r="AK54" s="225">
        <f>IF(AI54=Punktsystem!$B$5,IF(AND(Punktsystem!$I$14&lt;&gt;"",'alle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L54" s="227">
        <f>IF(OR('alle Spiele'!AL54="",'alle Spiele'!AM54="",'alle Spiele'!$K54="x"),0,IF(AND('alle Spiele'!$H54='alle Spiele'!AL54,'alle Spiele'!$J54='alle Spiele'!AM54),Punktsystem!$B$5,IF(OR(AND('alle Spiele'!$H54-'alle Spiele'!$J54&lt;0,'alle Spiele'!AL54-'alle Spiele'!AM54&lt;0),AND('alle Spiele'!$H54-'alle Spiele'!$J54&gt;0,'alle Spiele'!AL54-'alle Spiele'!AM54&gt;0),AND('alle Spiele'!$H54-'alle Spiele'!$J54=0,'alle Spiele'!AL54-'alle Spiele'!AM54=0)),Punktsystem!$B$6,0)))</f>
        <v>0</v>
      </c>
      <c r="AM54" s="224">
        <f>IF(AL54=Punktsystem!$B$6,IF(AND(Punktsystem!$D$9&lt;&gt;"",'alle Spiele'!$H54-'alle Spiele'!$J54='alle Spiele'!AL54-'alle Spiele'!AM54,'alle Spiele'!$H54&lt;&gt;'alle Spiele'!$J54),Punktsystem!$B$9,0)+IF(AND(Punktsystem!$D$11&lt;&gt;"",OR('alle Spiele'!$H54='alle Spiele'!AL54,'alle Spiele'!$J54='alle Spiele'!AM54)),Punktsystem!$B$11,0)+IF(AND(Punktsystem!$D$10&lt;&gt;"",'alle Spiele'!$H54='alle Spiele'!$J54,'alle Spiele'!AL54='alle Spiele'!AM54,ABS('alle Spiele'!$H54-'alle Spiele'!AL54)=1),Punktsystem!$B$10,0),0)</f>
        <v>0</v>
      </c>
      <c r="AN54" s="225">
        <f>IF(AL54=Punktsystem!$B$5,IF(AND(Punktsystem!$I$14&lt;&gt;"",'alle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O54" s="227">
        <f>IF(OR('alle Spiele'!AO54="",'alle Spiele'!AP54="",'alle Spiele'!$K54="x"),0,IF(AND('alle Spiele'!$H54='alle Spiele'!AO54,'alle Spiele'!$J54='alle Spiele'!AP54),Punktsystem!$B$5,IF(OR(AND('alle Spiele'!$H54-'alle Spiele'!$J54&lt;0,'alle Spiele'!AO54-'alle Spiele'!AP54&lt;0),AND('alle Spiele'!$H54-'alle Spiele'!$J54&gt;0,'alle Spiele'!AO54-'alle Spiele'!AP54&gt;0),AND('alle Spiele'!$H54-'alle Spiele'!$J54=0,'alle Spiele'!AO54-'alle Spiele'!AP54=0)),Punktsystem!$B$6,0)))</f>
        <v>0</v>
      </c>
      <c r="AP54" s="224">
        <f>IF(AO54=Punktsystem!$B$6,IF(AND(Punktsystem!$D$9&lt;&gt;"",'alle Spiele'!$H54-'alle Spiele'!$J54='alle Spiele'!AO54-'alle Spiele'!AP54,'alle Spiele'!$H54&lt;&gt;'alle Spiele'!$J54),Punktsystem!$B$9,0)+IF(AND(Punktsystem!$D$11&lt;&gt;"",OR('alle Spiele'!$H54='alle Spiele'!AO54,'alle Spiele'!$J54='alle Spiele'!AP54)),Punktsystem!$B$11,0)+IF(AND(Punktsystem!$D$10&lt;&gt;"",'alle Spiele'!$H54='alle Spiele'!$J54,'alle Spiele'!AO54='alle Spiele'!AP54,ABS('alle Spiele'!$H54-'alle Spiele'!AO54)=1),Punktsystem!$B$10,0),0)</f>
        <v>0</v>
      </c>
      <c r="AQ54" s="225">
        <f>IF(AO54=Punktsystem!$B$5,IF(AND(Punktsystem!$I$14&lt;&gt;"",'alle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R54" s="227">
        <f>IF(OR('alle Spiele'!AR54="",'alle Spiele'!AS54="",'alle Spiele'!$K54="x"),0,IF(AND('alle Spiele'!$H54='alle Spiele'!AR54,'alle Spiele'!$J54='alle Spiele'!AS54),Punktsystem!$B$5,IF(OR(AND('alle Spiele'!$H54-'alle Spiele'!$J54&lt;0,'alle Spiele'!AR54-'alle Spiele'!AS54&lt;0),AND('alle Spiele'!$H54-'alle Spiele'!$J54&gt;0,'alle Spiele'!AR54-'alle Spiele'!AS54&gt;0),AND('alle Spiele'!$H54-'alle Spiele'!$J54=0,'alle Spiele'!AR54-'alle Spiele'!AS54=0)),Punktsystem!$B$6,0)))</f>
        <v>0</v>
      </c>
      <c r="AS54" s="224">
        <f>IF(AR54=Punktsystem!$B$6,IF(AND(Punktsystem!$D$9&lt;&gt;"",'alle Spiele'!$H54-'alle Spiele'!$J54='alle Spiele'!AR54-'alle Spiele'!AS54,'alle Spiele'!$H54&lt;&gt;'alle Spiele'!$J54),Punktsystem!$B$9,0)+IF(AND(Punktsystem!$D$11&lt;&gt;"",OR('alle Spiele'!$H54='alle Spiele'!AR54,'alle Spiele'!$J54='alle Spiele'!AS54)),Punktsystem!$B$11,0)+IF(AND(Punktsystem!$D$10&lt;&gt;"",'alle Spiele'!$H54='alle Spiele'!$J54,'alle Spiele'!AR54='alle Spiele'!AS54,ABS('alle Spiele'!$H54-'alle Spiele'!AR54)=1),Punktsystem!$B$10,0),0)</f>
        <v>0</v>
      </c>
      <c r="AT54" s="225">
        <f>IF(AR54=Punktsystem!$B$5,IF(AND(Punktsystem!$I$14&lt;&gt;"",'alle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U54" s="227">
        <f>IF(OR('alle Spiele'!AU54="",'alle Spiele'!AV54="",'alle Spiele'!$K54="x"),0,IF(AND('alle Spiele'!$H54='alle Spiele'!AU54,'alle Spiele'!$J54='alle Spiele'!AV54),Punktsystem!$B$5,IF(OR(AND('alle Spiele'!$H54-'alle Spiele'!$J54&lt;0,'alle Spiele'!AU54-'alle Spiele'!AV54&lt;0),AND('alle Spiele'!$H54-'alle Spiele'!$J54&gt;0,'alle Spiele'!AU54-'alle Spiele'!AV54&gt;0),AND('alle Spiele'!$H54-'alle Spiele'!$J54=0,'alle Spiele'!AU54-'alle Spiele'!AV54=0)),Punktsystem!$B$6,0)))</f>
        <v>0</v>
      </c>
      <c r="AV54" s="224">
        <f>IF(AU54=Punktsystem!$B$6,IF(AND(Punktsystem!$D$9&lt;&gt;"",'alle Spiele'!$H54-'alle Spiele'!$J54='alle Spiele'!AU54-'alle Spiele'!AV54,'alle Spiele'!$H54&lt;&gt;'alle Spiele'!$J54),Punktsystem!$B$9,0)+IF(AND(Punktsystem!$D$11&lt;&gt;"",OR('alle Spiele'!$H54='alle Spiele'!AU54,'alle Spiele'!$J54='alle Spiele'!AV54)),Punktsystem!$B$11,0)+IF(AND(Punktsystem!$D$10&lt;&gt;"",'alle Spiele'!$H54='alle Spiele'!$J54,'alle Spiele'!AU54='alle Spiele'!AV54,ABS('alle Spiele'!$H54-'alle Spiele'!AU54)=1),Punktsystem!$B$10,0),0)</f>
        <v>0</v>
      </c>
      <c r="AW54" s="225">
        <f>IF(AU54=Punktsystem!$B$5,IF(AND(Punktsystem!$I$14&lt;&gt;"",'alle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X54" s="227">
        <f>IF(OR('alle Spiele'!AX54="",'alle Spiele'!AY54="",'alle Spiele'!$K54="x"),0,IF(AND('alle Spiele'!$H54='alle Spiele'!AX54,'alle Spiele'!$J54='alle Spiele'!AY54),Punktsystem!$B$5,IF(OR(AND('alle Spiele'!$H54-'alle Spiele'!$J54&lt;0,'alle Spiele'!AX54-'alle Spiele'!AY54&lt;0),AND('alle Spiele'!$H54-'alle Spiele'!$J54&gt;0,'alle Spiele'!AX54-'alle Spiele'!AY54&gt;0),AND('alle Spiele'!$H54-'alle Spiele'!$J54=0,'alle Spiele'!AX54-'alle Spiele'!AY54=0)),Punktsystem!$B$6,0)))</f>
        <v>0</v>
      </c>
      <c r="AY54" s="224">
        <f>IF(AX54=Punktsystem!$B$6,IF(AND(Punktsystem!$D$9&lt;&gt;"",'alle Spiele'!$H54-'alle Spiele'!$J54='alle Spiele'!AX54-'alle Spiele'!AY54,'alle Spiele'!$H54&lt;&gt;'alle Spiele'!$J54),Punktsystem!$B$9,0)+IF(AND(Punktsystem!$D$11&lt;&gt;"",OR('alle Spiele'!$H54='alle Spiele'!AX54,'alle Spiele'!$J54='alle Spiele'!AY54)),Punktsystem!$B$11,0)+IF(AND(Punktsystem!$D$10&lt;&gt;"",'alle Spiele'!$H54='alle Spiele'!$J54,'alle Spiele'!AX54='alle Spiele'!AY54,ABS('alle Spiele'!$H54-'alle Spiele'!AX54)=1),Punktsystem!$B$10,0),0)</f>
        <v>0</v>
      </c>
      <c r="AZ54" s="225">
        <f>IF(AX54=Punktsystem!$B$5,IF(AND(Punktsystem!$I$14&lt;&gt;"",'alle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A54" s="227">
        <f>IF(OR('alle Spiele'!BA54="",'alle Spiele'!BB54="",'alle Spiele'!$K54="x"),0,IF(AND('alle Spiele'!$H54='alle Spiele'!BA54,'alle Spiele'!$J54='alle Spiele'!BB54),Punktsystem!$B$5,IF(OR(AND('alle Spiele'!$H54-'alle Spiele'!$J54&lt;0,'alle Spiele'!BA54-'alle Spiele'!BB54&lt;0),AND('alle Spiele'!$H54-'alle Spiele'!$J54&gt;0,'alle Spiele'!BA54-'alle Spiele'!BB54&gt;0),AND('alle Spiele'!$H54-'alle Spiele'!$J54=0,'alle Spiele'!BA54-'alle Spiele'!BB54=0)),Punktsystem!$B$6,0)))</f>
        <v>0</v>
      </c>
      <c r="BB54" s="224">
        <f>IF(BA54=Punktsystem!$B$6,IF(AND(Punktsystem!$D$9&lt;&gt;"",'alle Spiele'!$H54-'alle Spiele'!$J54='alle Spiele'!BA54-'alle Spiele'!BB54,'alle Spiele'!$H54&lt;&gt;'alle Spiele'!$J54),Punktsystem!$B$9,0)+IF(AND(Punktsystem!$D$11&lt;&gt;"",OR('alle Spiele'!$H54='alle Spiele'!BA54,'alle Spiele'!$J54='alle Spiele'!BB54)),Punktsystem!$B$11,0)+IF(AND(Punktsystem!$D$10&lt;&gt;"",'alle Spiele'!$H54='alle Spiele'!$J54,'alle Spiele'!BA54='alle Spiele'!BB54,ABS('alle Spiele'!$H54-'alle Spiele'!BA54)=1),Punktsystem!$B$10,0),0)</f>
        <v>0</v>
      </c>
      <c r="BC54" s="225">
        <f>IF(BA54=Punktsystem!$B$5,IF(AND(Punktsystem!$I$14&lt;&gt;"",'alle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D54" s="227">
        <f>IF(OR('alle Spiele'!BD54="",'alle Spiele'!BE54="",'alle Spiele'!$K54="x"),0,IF(AND('alle Spiele'!$H54='alle Spiele'!BD54,'alle Spiele'!$J54='alle Spiele'!BE54),Punktsystem!$B$5,IF(OR(AND('alle Spiele'!$H54-'alle Spiele'!$J54&lt;0,'alle Spiele'!BD54-'alle Spiele'!BE54&lt;0),AND('alle Spiele'!$H54-'alle Spiele'!$J54&gt;0,'alle Spiele'!BD54-'alle Spiele'!BE54&gt;0),AND('alle Spiele'!$H54-'alle Spiele'!$J54=0,'alle Spiele'!BD54-'alle Spiele'!BE54=0)),Punktsystem!$B$6,0)))</f>
        <v>0</v>
      </c>
      <c r="BE54" s="224">
        <f>IF(BD54=Punktsystem!$B$6,IF(AND(Punktsystem!$D$9&lt;&gt;"",'alle Spiele'!$H54-'alle Spiele'!$J54='alle Spiele'!BD54-'alle Spiele'!BE54,'alle Spiele'!$H54&lt;&gt;'alle Spiele'!$J54),Punktsystem!$B$9,0)+IF(AND(Punktsystem!$D$11&lt;&gt;"",OR('alle Spiele'!$H54='alle Spiele'!BD54,'alle Spiele'!$J54='alle Spiele'!BE54)),Punktsystem!$B$11,0)+IF(AND(Punktsystem!$D$10&lt;&gt;"",'alle Spiele'!$H54='alle Spiele'!$J54,'alle Spiele'!BD54='alle Spiele'!BE54,ABS('alle Spiele'!$H54-'alle Spiele'!BD54)=1),Punktsystem!$B$10,0),0)</f>
        <v>0</v>
      </c>
      <c r="BF54" s="225">
        <f>IF(BD54=Punktsystem!$B$5,IF(AND(Punktsystem!$I$14&lt;&gt;"",'alle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G54" s="227">
        <f>IF(OR('alle Spiele'!BG54="",'alle Spiele'!BH54="",'alle Spiele'!$K54="x"),0,IF(AND('alle Spiele'!$H54='alle Spiele'!BG54,'alle Spiele'!$J54='alle Spiele'!BH54),Punktsystem!$B$5,IF(OR(AND('alle Spiele'!$H54-'alle Spiele'!$J54&lt;0,'alle Spiele'!BG54-'alle Spiele'!BH54&lt;0),AND('alle Spiele'!$H54-'alle Spiele'!$J54&gt;0,'alle Spiele'!BG54-'alle Spiele'!BH54&gt;0),AND('alle Spiele'!$H54-'alle Spiele'!$J54=0,'alle Spiele'!BG54-'alle Spiele'!BH54=0)),Punktsystem!$B$6,0)))</f>
        <v>0</v>
      </c>
      <c r="BH54" s="224">
        <f>IF(BG54=Punktsystem!$B$6,IF(AND(Punktsystem!$D$9&lt;&gt;"",'alle Spiele'!$H54-'alle Spiele'!$J54='alle Spiele'!BG54-'alle Spiele'!BH54,'alle Spiele'!$H54&lt;&gt;'alle Spiele'!$J54),Punktsystem!$B$9,0)+IF(AND(Punktsystem!$D$11&lt;&gt;"",OR('alle Spiele'!$H54='alle Spiele'!BG54,'alle Spiele'!$J54='alle Spiele'!BH54)),Punktsystem!$B$11,0)+IF(AND(Punktsystem!$D$10&lt;&gt;"",'alle Spiele'!$H54='alle Spiele'!$J54,'alle Spiele'!BG54='alle Spiele'!BH54,ABS('alle Spiele'!$H54-'alle Spiele'!BG54)=1),Punktsystem!$B$10,0),0)</f>
        <v>0</v>
      </c>
      <c r="BI54" s="225">
        <f>IF(BG54=Punktsystem!$B$5,IF(AND(Punktsystem!$I$14&lt;&gt;"",'alle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J54" s="227">
        <f>IF(OR('alle Spiele'!BJ54="",'alle Spiele'!BK54="",'alle Spiele'!$K54="x"),0,IF(AND('alle Spiele'!$H54='alle Spiele'!BJ54,'alle Spiele'!$J54='alle Spiele'!BK54),Punktsystem!$B$5,IF(OR(AND('alle Spiele'!$H54-'alle Spiele'!$J54&lt;0,'alle Spiele'!BJ54-'alle Spiele'!BK54&lt;0),AND('alle Spiele'!$H54-'alle Spiele'!$J54&gt;0,'alle Spiele'!BJ54-'alle Spiele'!BK54&gt;0),AND('alle Spiele'!$H54-'alle Spiele'!$J54=0,'alle Spiele'!BJ54-'alle Spiele'!BK54=0)),Punktsystem!$B$6,0)))</f>
        <v>0</v>
      </c>
      <c r="BK54" s="224">
        <f>IF(BJ54=Punktsystem!$B$6,IF(AND(Punktsystem!$D$9&lt;&gt;"",'alle Spiele'!$H54-'alle Spiele'!$J54='alle Spiele'!BJ54-'alle Spiele'!BK54,'alle Spiele'!$H54&lt;&gt;'alle Spiele'!$J54),Punktsystem!$B$9,0)+IF(AND(Punktsystem!$D$11&lt;&gt;"",OR('alle Spiele'!$H54='alle Spiele'!BJ54,'alle Spiele'!$J54='alle Spiele'!BK54)),Punktsystem!$B$11,0)+IF(AND(Punktsystem!$D$10&lt;&gt;"",'alle Spiele'!$H54='alle Spiele'!$J54,'alle Spiele'!BJ54='alle Spiele'!BK54,ABS('alle Spiele'!$H54-'alle Spiele'!BJ54)=1),Punktsystem!$B$10,0),0)</f>
        <v>0</v>
      </c>
      <c r="BL54" s="225">
        <f>IF(BJ54=Punktsystem!$B$5,IF(AND(Punktsystem!$I$14&lt;&gt;"",'alle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M54" s="227">
        <f>IF(OR('alle Spiele'!BM54="",'alle Spiele'!BN54="",'alle Spiele'!$K54="x"),0,IF(AND('alle Spiele'!$H54='alle Spiele'!BM54,'alle Spiele'!$J54='alle Spiele'!BN54),Punktsystem!$B$5,IF(OR(AND('alle Spiele'!$H54-'alle Spiele'!$J54&lt;0,'alle Spiele'!BM54-'alle Spiele'!BN54&lt;0),AND('alle Spiele'!$H54-'alle Spiele'!$J54&gt;0,'alle Spiele'!BM54-'alle Spiele'!BN54&gt;0),AND('alle Spiele'!$H54-'alle Spiele'!$J54=0,'alle Spiele'!BM54-'alle Spiele'!BN54=0)),Punktsystem!$B$6,0)))</f>
        <v>0</v>
      </c>
      <c r="BN54" s="224">
        <f>IF(BM54=Punktsystem!$B$6,IF(AND(Punktsystem!$D$9&lt;&gt;"",'alle Spiele'!$H54-'alle Spiele'!$J54='alle Spiele'!BM54-'alle Spiele'!BN54,'alle Spiele'!$H54&lt;&gt;'alle Spiele'!$J54),Punktsystem!$B$9,0)+IF(AND(Punktsystem!$D$11&lt;&gt;"",OR('alle Spiele'!$H54='alle Spiele'!BM54,'alle Spiele'!$J54='alle Spiele'!BN54)),Punktsystem!$B$11,0)+IF(AND(Punktsystem!$D$10&lt;&gt;"",'alle Spiele'!$H54='alle Spiele'!$J54,'alle Spiele'!BM54='alle Spiele'!BN54,ABS('alle Spiele'!$H54-'alle Spiele'!BM54)=1),Punktsystem!$B$10,0),0)</f>
        <v>0</v>
      </c>
      <c r="BO54" s="225">
        <f>IF(BM54=Punktsystem!$B$5,IF(AND(Punktsystem!$I$14&lt;&gt;"",'alle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P54" s="227">
        <f>IF(OR('alle Spiele'!BP54="",'alle Spiele'!BQ54="",'alle Spiele'!$K54="x"),0,IF(AND('alle Spiele'!$H54='alle Spiele'!BP54,'alle Spiele'!$J54='alle Spiele'!BQ54),Punktsystem!$B$5,IF(OR(AND('alle Spiele'!$H54-'alle Spiele'!$J54&lt;0,'alle Spiele'!BP54-'alle Spiele'!BQ54&lt;0),AND('alle Spiele'!$H54-'alle Spiele'!$J54&gt;0,'alle Spiele'!BP54-'alle Spiele'!BQ54&gt;0),AND('alle Spiele'!$H54-'alle Spiele'!$J54=0,'alle Spiele'!BP54-'alle Spiele'!BQ54=0)),Punktsystem!$B$6,0)))</f>
        <v>0</v>
      </c>
      <c r="BQ54" s="224">
        <f>IF(BP54=Punktsystem!$B$6,IF(AND(Punktsystem!$D$9&lt;&gt;"",'alle Spiele'!$H54-'alle Spiele'!$J54='alle Spiele'!BP54-'alle Spiele'!BQ54,'alle Spiele'!$H54&lt;&gt;'alle Spiele'!$J54),Punktsystem!$B$9,0)+IF(AND(Punktsystem!$D$11&lt;&gt;"",OR('alle Spiele'!$H54='alle Spiele'!BP54,'alle Spiele'!$J54='alle Spiele'!BQ54)),Punktsystem!$B$11,0)+IF(AND(Punktsystem!$D$10&lt;&gt;"",'alle Spiele'!$H54='alle Spiele'!$J54,'alle Spiele'!BP54='alle Spiele'!BQ54,ABS('alle Spiele'!$H54-'alle Spiele'!BP54)=1),Punktsystem!$B$10,0),0)</f>
        <v>0</v>
      </c>
      <c r="BR54" s="225">
        <f>IF(BP54=Punktsystem!$B$5,IF(AND(Punktsystem!$I$14&lt;&gt;"",'alle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S54" s="227">
        <f>IF(OR('alle Spiele'!BS54="",'alle Spiele'!BT54="",'alle Spiele'!$K54="x"),0,IF(AND('alle Spiele'!$H54='alle Spiele'!BS54,'alle Spiele'!$J54='alle Spiele'!BT54),Punktsystem!$B$5,IF(OR(AND('alle Spiele'!$H54-'alle Spiele'!$J54&lt;0,'alle Spiele'!BS54-'alle Spiele'!BT54&lt;0),AND('alle Spiele'!$H54-'alle Spiele'!$J54&gt;0,'alle Spiele'!BS54-'alle Spiele'!BT54&gt;0),AND('alle Spiele'!$H54-'alle Spiele'!$J54=0,'alle Spiele'!BS54-'alle Spiele'!BT54=0)),Punktsystem!$B$6,0)))</f>
        <v>0</v>
      </c>
      <c r="BT54" s="224">
        <f>IF(BS54=Punktsystem!$B$6,IF(AND(Punktsystem!$D$9&lt;&gt;"",'alle Spiele'!$H54-'alle Spiele'!$J54='alle Spiele'!BS54-'alle Spiele'!BT54,'alle Spiele'!$H54&lt;&gt;'alle Spiele'!$J54),Punktsystem!$B$9,0)+IF(AND(Punktsystem!$D$11&lt;&gt;"",OR('alle Spiele'!$H54='alle Spiele'!BS54,'alle Spiele'!$J54='alle Spiele'!BT54)),Punktsystem!$B$11,0)+IF(AND(Punktsystem!$D$10&lt;&gt;"",'alle Spiele'!$H54='alle Spiele'!$J54,'alle Spiele'!BS54='alle Spiele'!BT54,ABS('alle Spiele'!$H54-'alle Spiele'!BS54)=1),Punktsystem!$B$10,0),0)</f>
        <v>0</v>
      </c>
      <c r="BU54" s="225">
        <f>IF(BS54=Punktsystem!$B$5,IF(AND(Punktsystem!$I$14&lt;&gt;"",'alle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V54" s="227">
        <f>IF(OR('alle Spiele'!BV54="",'alle Spiele'!BW54="",'alle Spiele'!$K54="x"),0,IF(AND('alle Spiele'!$H54='alle Spiele'!BV54,'alle Spiele'!$J54='alle Spiele'!BW54),Punktsystem!$B$5,IF(OR(AND('alle Spiele'!$H54-'alle Spiele'!$J54&lt;0,'alle Spiele'!BV54-'alle Spiele'!BW54&lt;0),AND('alle Spiele'!$H54-'alle Spiele'!$J54&gt;0,'alle Spiele'!BV54-'alle Spiele'!BW54&gt;0),AND('alle Spiele'!$H54-'alle Spiele'!$J54=0,'alle Spiele'!BV54-'alle Spiele'!BW54=0)),Punktsystem!$B$6,0)))</f>
        <v>0</v>
      </c>
      <c r="BW54" s="224">
        <f>IF(BV54=Punktsystem!$B$6,IF(AND(Punktsystem!$D$9&lt;&gt;"",'alle Spiele'!$H54-'alle Spiele'!$J54='alle Spiele'!BV54-'alle Spiele'!BW54,'alle Spiele'!$H54&lt;&gt;'alle Spiele'!$J54),Punktsystem!$B$9,0)+IF(AND(Punktsystem!$D$11&lt;&gt;"",OR('alle Spiele'!$H54='alle Spiele'!BV54,'alle Spiele'!$J54='alle Spiele'!BW54)),Punktsystem!$B$11,0)+IF(AND(Punktsystem!$D$10&lt;&gt;"",'alle Spiele'!$H54='alle Spiele'!$J54,'alle Spiele'!BV54='alle Spiele'!BW54,ABS('alle Spiele'!$H54-'alle Spiele'!BV54)=1),Punktsystem!$B$10,0),0)</f>
        <v>0</v>
      </c>
      <c r="BX54" s="225">
        <f>IF(BV54=Punktsystem!$B$5,IF(AND(Punktsystem!$I$14&lt;&gt;"",'alle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Y54" s="227">
        <f>IF(OR('alle Spiele'!BY54="",'alle Spiele'!BZ54="",'alle Spiele'!$K54="x"),0,IF(AND('alle Spiele'!$H54='alle Spiele'!BY54,'alle Spiele'!$J54='alle Spiele'!BZ54),Punktsystem!$B$5,IF(OR(AND('alle Spiele'!$H54-'alle Spiele'!$J54&lt;0,'alle Spiele'!BY54-'alle Spiele'!BZ54&lt;0),AND('alle Spiele'!$H54-'alle Spiele'!$J54&gt;0,'alle Spiele'!BY54-'alle Spiele'!BZ54&gt;0),AND('alle Spiele'!$H54-'alle Spiele'!$J54=0,'alle Spiele'!BY54-'alle Spiele'!BZ54=0)),Punktsystem!$B$6,0)))</f>
        <v>0</v>
      </c>
      <c r="BZ54" s="224">
        <f>IF(BY54=Punktsystem!$B$6,IF(AND(Punktsystem!$D$9&lt;&gt;"",'alle Spiele'!$H54-'alle Spiele'!$J54='alle Spiele'!BY54-'alle Spiele'!BZ54,'alle Spiele'!$H54&lt;&gt;'alle Spiele'!$J54),Punktsystem!$B$9,0)+IF(AND(Punktsystem!$D$11&lt;&gt;"",OR('alle Spiele'!$H54='alle Spiele'!BY54,'alle Spiele'!$J54='alle Spiele'!BZ54)),Punktsystem!$B$11,0)+IF(AND(Punktsystem!$D$10&lt;&gt;"",'alle Spiele'!$H54='alle Spiele'!$J54,'alle Spiele'!BY54='alle Spiele'!BZ54,ABS('alle Spiele'!$H54-'alle Spiele'!BY54)=1),Punktsystem!$B$10,0),0)</f>
        <v>0</v>
      </c>
      <c r="CA54" s="225">
        <f>IF(BY54=Punktsystem!$B$5,IF(AND(Punktsystem!$I$14&lt;&gt;"",'alle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B54" s="227">
        <f>IF(OR('alle Spiele'!CB54="",'alle Spiele'!CC54="",'alle Spiele'!$K54="x"),0,IF(AND('alle Spiele'!$H54='alle Spiele'!CB54,'alle Spiele'!$J54='alle Spiele'!CC54),Punktsystem!$B$5,IF(OR(AND('alle Spiele'!$H54-'alle Spiele'!$J54&lt;0,'alle Spiele'!CB54-'alle Spiele'!CC54&lt;0),AND('alle Spiele'!$H54-'alle Spiele'!$J54&gt;0,'alle Spiele'!CB54-'alle Spiele'!CC54&gt;0),AND('alle Spiele'!$H54-'alle Spiele'!$J54=0,'alle Spiele'!CB54-'alle Spiele'!CC54=0)),Punktsystem!$B$6,0)))</f>
        <v>0</v>
      </c>
      <c r="CC54" s="224">
        <f>IF(CB54=Punktsystem!$B$6,IF(AND(Punktsystem!$D$9&lt;&gt;"",'alle Spiele'!$H54-'alle Spiele'!$J54='alle Spiele'!CB54-'alle Spiele'!CC54,'alle Spiele'!$H54&lt;&gt;'alle Spiele'!$J54),Punktsystem!$B$9,0)+IF(AND(Punktsystem!$D$11&lt;&gt;"",OR('alle Spiele'!$H54='alle Spiele'!CB54,'alle Spiele'!$J54='alle Spiele'!CC54)),Punktsystem!$B$11,0)+IF(AND(Punktsystem!$D$10&lt;&gt;"",'alle Spiele'!$H54='alle Spiele'!$J54,'alle Spiele'!CB54='alle Spiele'!CC54,ABS('alle Spiele'!$H54-'alle Spiele'!CB54)=1),Punktsystem!$B$10,0),0)</f>
        <v>0</v>
      </c>
      <c r="CD54" s="225">
        <f>IF(CB54=Punktsystem!$B$5,IF(AND(Punktsystem!$I$14&lt;&gt;"",'alle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E54" s="227">
        <f>IF(OR('alle Spiele'!CE54="",'alle Spiele'!CF54="",'alle Spiele'!$K54="x"),0,IF(AND('alle Spiele'!$H54='alle Spiele'!CE54,'alle Spiele'!$J54='alle Spiele'!CF54),Punktsystem!$B$5,IF(OR(AND('alle Spiele'!$H54-'alle Spiele'!$J54&lt;0,'alle Spiele'!CE54-'alle Spiele'!CF54&lt;0),AND('alle Spiele'!$H54-'alle Spiele'!$J54&gt;0,'alle Spiele'!CE54-'alle Spiele'!CF54&gt;0),AND('alle Spiele'!$H54-'alle Spiele'!$J54=0,'alle Spiele'!CE54-'alle Spiele'!CF54=0)),Punktsystem!$B$6,0)))</f>
        <v>0</v>
      </c>
      <c r="CF54" s="224">
        <f>IF(CE54=Punktsystem!$B$6,IF(AND(Punktsystem!$D$9&lt;&gt;"",'alle Spiele'!$H54-'alle Spiele'!$J54='alle Spiele'!CE54-'alle Spiele'!CF54,'alle Spiele'!$H54&lt;&gt;'alle Spiele'!$J54),Punktsystem!$B$9,0)+IF(AND(Punktsystem!$D$11&lt;&gt;"",OR('alle Spiele'!$H54='alle Spiele'!CE54,'alle Spiele'!$J54='alle Spiele'!CF54)),Punktsystem!$B$11,0)+IF(AND(Punktsystem!$D$10&lt;&gt;"",'alle Spiele'!$H54='alle Spiele'!$J54,'alle Spiele'!CE54='alle Spiele'!CF54,ABS('alle Spiele'!$H54-'alle Spiele'!CE54)=1),Punktsystem!$B$10,0),0)</f>
        <v>0</v>
      </c>
      <c r="CG54" s="225">
        <f>IF(CE54=Punktsystem!$B$5,IF(AND(Punktsystem!$I$14&lt;&gt;"",'alle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H54" s="227">
        <f>IF(OR('alle Spiele'!CH54="",'alle Spiele'!CI54="",'alle Spiele'!$K54="x"),0,IF(AND('alle Spiele'!$H54='alle Spiele'!CH54,'alle Spiele'!$J54='alle Spiele'!CI54),Punktsystem!$B$5,IF(OR(AND('alle Spiele'!$H54-'alle Spiele'!$J54&lt;0,'alle Spiele'!CH54-'alle Spiele'!CI54&lt;0),AND('alle Spiele'!$H54-'alle Spiele'!$J54&gt;0,'alle Spiele'!CH54-'alle Spiele'!CI54&gt;0),AND('alle Spiele'!$H54-'alle Spiele'!$J54=0,'alle Spiele'!CH54-'alle Spiele'!CI54=0)),Punktsystem!$B$6,0)))</f>
        <v>0</v>
      </c>
      <c r="CI54" s="224">
        <f>IF(CH54=Punktsystem!$B$6,IF(AND(Punktsystem!$D$9&lt;&gt;"",'alle Spiele'!$H54-'alle Spiele'!$J54='alle Spiele'!CH54-'alle Spiele'!CI54,'alle Spiele'!$H54&lt;&gt;'alle Spiele'!$J54),Punktsystem!$B$9,0)+IF(AND(Punktsystem!$D$11&lt;&gt;"",OR('alle Spiele'!$H54='alle Spiele'!CH54,'alle Spiele'!$J54='alle Spiele'!CI54)),Punktsystem!$B$11,0)+IF(AND(Punktsystem!$D$10&lt;&gt;"",'alle Spiele'!$H54='alle Spiele'!$J54,'alle Spiele'!CH54='alle Spiele'!CI54,ABS('alle Spiele'!$H54-'alle Spiele'!CH54)=1),Punktsystem!$B$10,0),0)</f>
        <v>0</v>
      </c>
      <c r="CJ54" s="225">
        <f>IF(CH54=Punktsystem!$B$5,IF(AND(Punktsystem!$I$14&lt;&gt;"",'alle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K54" s="227">
        <f>IF(OR('alle Spiele'!CK54="",'alle Spiele'!CL54="",'alle Spiele'!$K54="x"),0,IF(AND('alle Spiele'!$H54='alle Spiele'!CK54,'alle Spiele'!$J54='alle Spiele'!CL54),Punktsystem!$B$5,IF(OR(AND('alle Spiele'!$H54-'alle Spiele'!$J54&lt;0,'alle Spiele'!CK54-'alle Spiele'!CL54&lt;0),AND('alle Spiele'!$H54-'alle Spiele'!$J54&gt;0,'alle Spiele'!CK54-'alle Spiele'!CL54&gt;0),AND('alle Spiele'!$H54-'alle Spiele'!$J54=0,'alle Spiele'!CK54-'alle Spiele'!CL54=0)),Punktsystem!$B$6,0)))</f>
        <v>0</v>
      </c>
      <c r="CL54" s="224">
        <f>IF(CK54=Punktsystem!$B$6,IF(AND(Punktsystem!$D$9&lt;&gt;"",'alle Spiele'!$H54-'alle Spiele'!$J54='alle Spiele'!CK54-'alle Spiele'!CL54,'alle Spiele'!$H54&lt;&gt;'alle Spiele'!$J54),Punktsystem!$B$9,0)+IF(AND(Punktsystem!$D$11&lt;&gt;"",OR('alle Spiele'!$H54='alle Spiele'!CK54,'alle Spiele'!$J54='alle Spiele'!CL54)),Punktsystem!$B$11,0)+IF(AND(Punktsystem!$D$10&lt;&gt;"",'alle Spiele'!$H54='alle Spiele'!$J54,'alle Spiele'!CK54='alle Spiele'!CL54,ABS('alle Spiele'!$H54-'alle Spiele'!CK54)=1),Punktsystem!$B$10,0),0)</f>
        <v>0</v>
      </c>
      <c r="CM54" s="225">
        <f>IF(CK54=Punktsystem!$B$5,IF(AND(Punktsystem!$I$14&lt;&gt;"",'alle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N54" s="227">
        <f>IF(OR('alle Spiele'!CN54="",'alle Spiele'!CO54="",'alle Spiele'!$K54="x"),0,IF(AND('alle Spiele'!$H54='alle Spiele'!CN54,'alle Spiele'!$J54='alle Spiele'!CO54),Punktsystem!$B$5,IF(OR(AND('alle Spiele'!$H54-'alle Spiele'!$J54&lt;0,'alle Spiele'!CN54-'alle Spiele'!CO54&lt;0),AND('alle Spiele'!$H54-'alle Spiele'!$J54&gt;0,'alle Spiele'!CN54-'alle Spiele'!CO54&gt;0),AND('alle Spiele'!$H54-'alle Spiele'!$J54=0,'alle Spiele'!CN54-'alle Spiele'!CO54=0)),Punktsystem!$B$6,0)))</f>
        <v>0</v>
      </c>
      <c r="CO54" s="224">
        <f>IF(CN54=Punktsystem!$B$6,IF(AND(Punktsystem!$D$9&lt;&gt;"",'alle Spiele'!$H54-'alle Spiele'!$J54='alle Spiele'!CN54-'alle Spiele'!CO54,'alle Spiele'!$H54&lt;&gt;'alle Spiele'!$J54),Punktsystem!$B$9,0)+IF(AND(Punktsystem!$D$11&lt;&gt;"",OR('alle Spiele'!$H54='alle Spiele'!CN54,'alle Spiele'!$J54='alle Spiele'!CO54)),Punktsystem!$B$11,0)+IF(AND(Punktsystem!$D$10&lt;&gt;"",'alle Spiele'!$H54='alle Spiele'!$J54,'alle Spiele'!CN54='alle Spiele'!CO54,ABS('alle Spiele'!$H54-'alle Spiele'!CN54)=1),Punktsystem!$B$10,0),0)</f>
        <v>0</v>
      </c>
      <c r="CP54" s="225">
        <f>IF(CN54=Punktsystem!$B$5,IF(AND(Punktsystem!$I$14&lt;&gt;"",'alle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Q54" s="227">
        <f>IF(OR('alle Spiele'!CQ54="",'alle Spiele'!CR54="",'alle Spiele'!$K54="x"),0,IF(AND('alle Spiele'!$H54='alle Spiele'!CQ54,'alle Spiele'!$J54='alle Spiele'!CR54),Punktsystem!$B$5,IF(OR(AND('alle Spiele'!$H54-'alle Spiele'!$J54&lt;0,'alle Spiele'!CQ54-'alle Spiele'!CR54&lt;0),AND('alle Spiele'!$H54-'alle Spiele'!$J54&gt;0,'alle Spiele'!CQ54-'alle Spiele'!CR54&gt;0),AND('alle Spiele'!$H54-'alle Spiele'!$J54=0,'alle Spiele'!CQ54-'alle Spiele'!CR54=0)),Punktsystem!$B$6,0)))</f>
        <v>0</v>
      </c>
      <c r="CR54" s="224">
        <f>IF(CQ54=Punktsystem!$B$6,IF(AND(Punktsystem!$D$9&lt;&gt;"",'alle Spiele'!$H54-'alle Spiele'!$J54='alle Spiele'!CQ54-'alle Spiele'!CR54,'alle Spiele'!$H54&lt;&gt;'alle Spiele'!$J54),Punktsystem!$B$9,0)+IF(AND(Punktsystem!$D$11&lt;&gt;"",OR('alle Spiele'!$H54='alle Spiele'!CQ54,'alle Spiele'!$J54='alle Spiele'!CR54)),Punktsystem!$B$11,0)+IF(AND(Punktsystem!$D$10&lt;&gt;"",'alle Spiele'!$H54='alle Spiele'!$J54,'alle Spiele'!CQ54='alle Spiele'!CR54,ABS('alle Spiele'!$H54-'alle Spiele'!CQ54)=1),Punktsystem!$B$10,0),0)</f>
        <v>0</v>
      </c>
      <c r="CS54" s="225">
        <f>IF(CQ54=Punktsystem!$B$5,IF(AND(Punktsystem!$I$14&lt;&gt;"",'alle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T54" s="227">
        <f>IF(OR('alle Spiele'!CT54="",'alle Spiele'!CU54="",'alle Spiele'!$K54="x"),0,IF(AND('alle Spiele'!$H54='alle Spiele'!CT54,'alle Spiele'!$J54='alle Spiele'!CU54),Punktsystem!$B$5,IF(OR(AND('alle Spiele'!$H54-'alle Spiele'!$J54&lt;0,'alle Spiele'!CT54-'alle Spiele'!CU54&lt;0),AND('alle Spiele'!$H54-'alle Spiele'!$J54&gt;0,'alle Spiele'!CT54-'alle Spiele'!CU54&gt;0),AND('alle Spiele'!$H54-'alle Spiele'!$J54=0,'alle Spiele'!CT54-'alle Spiele'!CU54=0)),Punktsystem!$B$6,0)))</f>
        <v>0</v>
      </c>
      <c r="CU54" s="224">
        <f>IF(CT54=Punktsystem!$B$6,IF(AND(Punktsystem!$D$9&lt;&gt;"",'alle Spiele'!$H54-'alle Spiele'!$J54='alle Spiele'!CT54-'alle Spiele'!CU54,'alle Spiele'!$H54&lt;&gt;'alle Spiele'!$J54),Punktsystem!$B$9,0)+IF(AND(Punktsystem!$D$11&lt;&gt;"",OR('alle Spiele'!$H54='alle Spiele'!CT54,'alle Spiele'!$J54='alle Spiele'!CU54)),Punktsystem!$B$11,0)+IF(AND(Punktsystem!$D$10&lt;&gt;"",'alle Spiele'!$H54='alle Spiele'!$J54,'alle Spiele'!CT54='alle Spiele'!CU54,ABS('alle Spiele'!$H54-'alle Spiele'!CT54)=1),Punktsystem!$B$10,0),0)</f>
        <v>0</v>
      </c>
      <c r="CV54" s="225">
        <f>IF(CT54=Punktsystem!$B$5,IF(AND(Punktsystem!$I$14&lt;&gt;"",'alle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W54" s="227">
        <f>IF(OR('alle Spiele'!CW54="",'alle Spiele'!CX54="",'alle Spiele'!$K54="x"),0,IF(AND('alle Spiele'!$H54='alle Spiele'!CW54,'alle Spiele'!$J54='alle Spiele'!CX54),Punktsystem!$B$5,IF(OR(AND('alle Spiele'!$H54-'alle Spiele'!$J54&lt;0,'alle Spiele'!CW54-'alle Spiele'!CX54&lt;0),AND('alle Spiele'!$H54-'alle Spiele'!$J54&gt;0,'alle Spiele'!CW54-'alle Spiele'!CX54&gt;0),AND('alle Spiele'!$H54-'alle Spiele'!$J54=0,'alle Spiele'!CW54-'alle Spiele'!CX54=0)),Punktsystem!$B$6,0)))</f>
        <v>0</v>
      </c>
      <c r="CX54" s="224">
        <f>IF(CW54=Punktsystem!$B$6,IF(AND(Punktsystem!$D$9&lt;&gt;"",'alle Spiele'!$H54-'alle Spiele'!$J54='alle Spiele'!CW54-'alle Spiele'!CX54,'alle Spiele'!$H54&lt;&gt;'alle Spiele'!$J54),Punktsystem!$B$9,0)+IF(AND(Punktsystem!$D$11&lt;&gt;"",OR('alle Spiele'!$H54='alle Spiele'!CW54,'alle Spiele'!$J54='alle Spiele'!CX54)),Punktsystem!$B$11,0)+IF(AND(Punktsystem!$D$10&lt;&gt;"",'alle Spiele'!$H54='alle Spiele'!$J54,'alle Spiele'!CW54='alle Spiele'!CX54,ABS('alle Spiele'!$H54-'alle Spiele'!CW54)=1),Punktsystem!$B$10,0),0)</f>
        <v>0</v>
      </c>
      <c r="CY54" s="225">
        <f>IF(CW54=Punktsystem!$B$5,IF(AND(Punktsystem!$I$14&lt;&gt;"",'alle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Z54" s="227">
        <f>IF(OR('alle Spiele'!CZ54="",'alle Spiele'!DA54="",'alle Spiele'!$K54="x"),0,IF(AND('alle Spiele'!$H54='alle Spiele'!CZ54,'alle Spiele'!$J54='alle Spiele'!DA54),Punktsystem!$B$5,IF(OR(AND('alle Spiele'!$H54-'alle Spiele'!$J54&lt;0,'alle Spiele'!CZ54-'alle Spiele'!DA54&lt;0),AND('alle Spiele'!$H54-'alle Spiele'!$J54&gt;0,'alle Spiele'!CZ54-'alle Spiele'!DA54&gt;0),AND('alle Spiele'!$H54-'alle Spiele'!$J54=0,'alle Spiele'!CZ54-'alle Spiele'!DA54=0)),Punktsystem!$B$6,0)))</f>
        <v>0</v>
      </c>
      <c r="DA54" s="224">
        <f>IF(CZ54=Punktsystem!$B$6,IF(AND(Punktsystem!$D$9&lt;&gt;"",'alle Spiele'!$H54-'alle Spiele'!$J54='alle Spiele'!CZ54-'alle Spiele'!DA54,'alle Spiele'!$H54&lt;&gt;'alle Spiele'!$J54),Punktsystem!$B$9,0)+IF(AND(Punktsystem!$D$11&lt;&gt;"",OR('alle Spiele'!$H54='alle Spiele'!CZ54,'alle Spiele'!$J54='alle Spiele'!DA54)),Punktsystem!$B$11,0)+IF(AND(Punktsystem!$D$10&lt;&gt;"",'alle Spiele'!$H54='alle Spiele'!$J54,'alle Spiele'!CZ54='alle Spiele'!DA54,ABS('alle Spiele'!$H54-'alle Spiele'!CZ54)=1),Punktsystem!$B$10,0),0)</f>
        <v>0</v>
      </c>
      <c r="DB54" s="225">
        <f>IF(CZ54=Punktsystem!$B$5,IF(AND(Punktsystem!$I$14&lt;&gt;"",'alle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C54" s="227">
        <f>IF(OR('alle Spiele'!DC54="",'alle Spiele'!DD54="",'alle Spiele'!$K54="x"),0,IF(AND('alle Spiele'!$H54='alle Spiele'!DC54,'alle Spiele'!$J54='alle Spiele'!DD54),Punktsystem!$B$5,IF(OR(AND('alle Spiele'!$H54-'alle Spiele'!$J54&lt;0,'alle Spiele'!DC54-'alle Spiele'!DD54&lt;0),AND('alle Spiele'!$H54-'alle Spiele'!$J54&gt;0,'alle Spiele'!DC54-'alle Spiele'!DD54&gt;0),AND('alle Spiele'!$H54-'alle Spiele'!$J54=0,'alle Spiele'!DC54-'alle Spiele'!DD54=0)),Punktsystem!$B$6,0)))</f>
        <v>0</v>
      </c>
      <c r="DD54" s="224">
        <f>IF(DC54=Punktsystem!$B$6,IF(AND(Punktsystem!$D$9&lt;&gt;"",'alle Spiele'!$H54-'alle Spiele'!$J54='alle Spiele'!DC54-'alle Spiele'!DD54,'alle Spiele'!$H54&lt;&gt;'alle Spiele'!$J54),Punktsystem!$B$9,0)+IF(AND(Punktsystem!$D$11&lt;&gt;"",OR('alle Spiele'!$H54='alle Spiele'!DC54,'alle Spiele'!$J54='alle Spiele'!DD54)),Punktsystem!$B$11,0)+IF(AND(Punktsystem!$D$10&lt;&gt;"",'alle Spiele'!$H54='alle Spiele'!$J54,'alle Spiele'!DC54='alle Spiele'!DD54,ABS('alle Spiele'!$H54-'alle Spiele'!DC54)=1),Punktsystem!$B$10,0),0)</f>
        <v>0</v>
      </c>
      <c r="DE54" s="225">
        <f>IF(DC54=Punktsystem!$B$5,IF(AND(Punktsystem!$I$14&lt;&gt;"",'alle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F54" s="227">
        <f>IF(OR('alle Spiele'!DF54="",'alle Spiele'!DG54="",'alle Spiele'!$K54="x"),0,IF(AND('alle Spiele'!$H54='alle Spiele'!DF54,'alle Spiele'!$J54='alle Spiele'!DG54),Punktsystem!$B$5,IF(OR(AND('alle Spiele'!$H54-'alle Spiele'!$J54&lt;0,'alle Spiele'!DF54-'alle Spiele'!DG54&lt;0),AND('alle Spiele'!$H54-'alle Spiele'!$J54&gt;0,'alle Spiele'!DF54-'alle Spiele'!DG54&gt;0),AND('alle Spiele'!$H54-'alle Spiele'!$J54=0,'alle Spiele'!DF54-'alle Spiele'!DG54=0)),Punktsystem!$B$6,0)))</f>
        <v>0</v>
      </c>
      <c r="DG54" s="224">
        <f>IF(DF54=Punktsystem!$B$6,IF(AND(Punktsystem!$D$9&lt;&gt;"",'alle Spiele'!$H54-'alle Spiele'!$J54='alle Spiele'!DF54-'alle Spiele'!DG54,'alle Spiele'!$H54&lt;&gt;'alle Spiele'!$J54),Punktsystem!$B$9,0)+IF(AND(Punktsystem!$D$11&lt;&gt;"",OR('alle Spiele'!$H54='alle Spiele'!DF54,'alle Spiele'!$J54='alle Spiele'!DG54)),Punktsystem!$B$11,0)+IF(AND(Punktsystem!$D$10&lt;&gt;"",'alle Spiele'!$H54='alle Spiele'!$J54,'alle Spiele'!DF54='alle Spiele'!DG54,ABS('alle Spiele'!$H54-'alle Spiele'!DF54)=1),Punktsystem!$B$10,0),0)</f>
        <v>0</v>
      </c>
      <c r="DH54" s="225">
        <f>IF(DF54=Punktsystem!$B$5,IF(AND(Punktsystem!$I$14&lt;&gt;"",'alle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I54" s="227">
        <f>IF(OR('alle Spiele'!DI54="",'alle Spiele'!DJ54="",'alle Spiele'!$K54="x"),0,IF(AND('alle Spiele'!$H54='alle Spiele'!DI54,'alle Spiele'!$J54='alle Spiele'!DJ54),Punktsystem!$B$5,IF(OR(AND('alle Spiele'!$H54-'alle Spiele'!$J54&lt;0,'alle Spiele'!DI54-'alle Spiele'!DJ54&lt;0),AND('alle Spiele'!$H54-'alle Spiele'!$J54&gt;0,'alle Spiele'!DI54-'alle Spiele'!DJ54&gt;0),AND('alle Spiele'!$H54-'alle Spiele'!$J54=0,'alle Spiele'!DI54-'alle Spiele'!DJ54=0)),Punktsystem!$B$6,0)))</f>
        <v>0</v>
      </c>
      <c r="DJ54" s="224">
        <f>IF(DI54=Punktsystem!$B$6,IF(AND(Punktsystem!$D$9&lt;&gt;"",'alle Spiele'!$H54-'alle Spiele'!$J54='alle Spiele'!DI54-'alle Spiele'!DJ54,'alle Spiele'!$H54&lt;&gt;'alle Spiele'!$J54),Punktsystem!$B$9,0)+IF(AND(Punktsystem!$D$11&lt;&gt;"",OR('alle Spiele'!$H54='alle Spiele'!DI54,'alle Spiele'!$J54='alle Spiele'!DJ54)),Punktsystem!$B$11,0)+IF(AND(Punktsystem!$D$10&lt;&gt;"",'alle Spiele'!$H54='alle Spiele'!$J54,'alle Spiele'!DI54='alle Spiele'!DJ54,ABS('alle Spiele'!$H54-'alle Spiele'!DI54)=1),Punktsystem!$B$10,0),0)</f>
        <v>0</v>
      </c>
      <c r="DK54" s="225">
        <f>IF(DI54=Punktsystem!$B$5,IF(AND(Punktsystem!$I$14&lt;&gt;"",'alle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L54" s="227">
        <f>IF(OR('alle Spiele'!DL54="",'alle Spiele'!DM54="",'alle Spiele'!$K54="x"),0,IF(AND('alle Spiele'!$H54='alle Spiele'!DL54,'alle Spiele'!$J54='alle Spiele'!DM54),Punktsystem!$B$5,IF(OR(AND('alle Spiele'!$H54-'alle Spiele'!$J54&lt;0,'alle Spiele'!DL54-'alle Spiele'!DM54&lt;0),AND('alle Spiele'!$H54-'alle Spiele'!$J54&gt;0,'alle Spiele'!DL54-'alle Spiele'!DM54&gt;0),AND('alle Spiele'!$H54-'alle Spiele'!$J54=0,'alle Spiele'!DL54-'alle Spiele'!DM54=0)),Punktsystem!$B$6,0)))</f>
        <v>0</v>
      </c>
      <c r="DM54" s="224">
        <f>IF(DL54=Punktsystem!$B$6,IF(AND(Punktsystem!$D$9&lt;&gt;"",'alle Spiele'!$H54-'alle Spiele'!$J54='alle Spiele'!DL54-'alle Spiele'!DM54,'alle Spiele'!$H54&lt;&gt;'alle Spiele'!$J54),Punktsystem!$B$9,0)+IF(AND(Punktsystem!$D$11&lt;&gt;"",OR('alle Spiele'!$H54='alle Spiele'!DL54,'alle Spiele'!$J54='alle Spiele'!DM54)),Punktsystem!$B$11,0)+IF(AND(Punktsystem!$D$10&lt;&gt;"",'alle Spiele'!$H54='alle Spiele'!$J54,'alle Spiele'!DL54='alle Spiele'!DM54,ABS('alle Spiele'!$H54-'alle Spiele'!DL54)=1),Punktsystem!$B$10,0),0)</f>
        <v>0</v>
      </c>
      <c r="DN54" s="225">
        <f>IF(DL54=Punktsystem!$B$5,IF(AND(Punktsystem!$I$14&lt;&gt;"",'alle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O54" s="227">
        <f>IF(OR('alle Spiele'!DO54="",'alle Spiele'!DP54="",'alle Spiele'!$K54="x"),0,IF(AND('alle Spiele'!$H54='alle Spiele'!DO54,'alle Spiele'!$J54='alle Spiele'!DP54),Punktsystem!$B$5,IF(OR(AND('alle Spiele'!$H54-'alle Spiele'!$J54&lt;0,'alle Spiele'!DO54-'alle Spiele'!DP54&lt;0),AND('alle Spiele'!$H54-'alle Spiele'!$J54&gt;0,'alle Spiele'!DO54-'alle Spiele'!DP54&gt;0),AND('alle Spiele'!$H54-'alle Spiele'!$J54=0,'alle Spiele'!DO54-'alle Spiele'!DP54=0)),Punktsystem!$B$6,0)))</f>
        <v>0</v>
      </c>
      <c r="DP54" s="224">
        <f>IF(DO54=Punktsystem!$B$6,IF(AND(Punktsystem!$D$9&lt;&gt;"",'alle Spiele'!$H54-'alle Spiele'!$J54='alle Spiele'!DO54-'alle Spiele'!DP54,'alle Spiele'!$H54&lt;&gt;'alle Spiele'!$J54),Punktsystem!$B$9,0)+IF(AND(Punktsystem!$D$11&lt;&gt;"",OR('alle Spiele'!$H54='alle Spiele'!DO54,'alle Spiele'!$J54='alle Spiele'!DP54)),Punktsystem!$B$11,0)+IF(AND(Punktsystem!$D$10&lt;&gt;"",'alle Spiele'!$H54='alle Spiele'!$J54,'alle Spiele'!DO54='alle Spiele'!DP54,ABS('alle Spiele'!$H54-'alle Spiele'!DO54)=1),Punktsystem!$B$10,0),0)</f>
        <v>0</v>
      </c>
      <c r="DQ54" s="225">
        <f>IF(DO54=Punktsystem!$B$5,IF(AND(Punktsystem!$I$14&lt;&gt;"",'alle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R54" s="227">
        <f>IF(OR('alle Spiele'!DR54="",'alle Spiele'!DS54="",'alle Spiele'!$K54="x"),0,IF(AND('alle Spiele'!$H54='alle Spiele'!DR54,'alle Spiele'!$J54='alle Spiele'!DS54),Punktsystem!$B$5,IF(OR(AND('alle Spiele'!$H54-'alle Spiele'!$J54&lt;0,'alle Spiele'!DR54-'alle Spiele'!DS54&lt;0),AND('alle Spiele'!$H54-'alle Spiele'!$J54&gt;0,'alle Spiele'!DR54-'alle Spiele'!DS54&gt;0),AND('alle Spiele'!$H54-'alle Spiele'!$J54=0,'alle Spiele'!DR54-'alle Spiele'!DS54=0)),Punktsystem!$B$6,0)))</f>
        <v>0</v>
      </c>
      <c r="DS54" s="224">
        <f>IF(DR54=Punktsystem!$B$6,IF(AND(Punktsystem!$D$9&lt;&gt;"",'alle Spiele'!$H54-'alle Spiele'!$J54='alle Spiele'!DR54-'alle Spiele'!DS54,'alle Spiele'!$H54&lt;&gt;'alle Spiele'!$J54),Punktsystem!$B$9,0)+IF(AND(Punktsystem!$D$11&lt;&gt;"",OR('alle Spiele'!$H54='alle Spiele'!DR54,'alle Spiele'!$J54='alle Spiele'!DS54)),Punktsystem!$B$11,0)+IF(AND(Punktsystem!$D$10&lt;&gt;"",'alle Spiele'!$H54='alle Spiele'!$J54,'alle Spiele'!DR54='alle Spiele'!DS54,ABS('alle Spiele'!$H54-'alle Spiele'!DR54)=1),Punktsystem!$B$10,0),0)</f>
        <v>0</v>
      </c>
      <c r="DT54" s="225">
        <f>IF(DR54=Punktsystem!$B$5,IF(AND(Punktsystem!$I$14&lt;&gt;"",'alle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U54" s="227">
        <f>IF(OR('alle Spiele'!DU54="",'alle Spiele'!DV54="",'alle Spiele'!$K54="x"),0,IF(AND('alle Spiele'!$H54='alle Spiele'!DU54,'alle Spiele'!$J54='alle Spiele'!DV54),Punktsystem!$B$5,IF(OR(AND('alle Spiele'!$H54-'alle Spiele'!$J54&lt;0,'alle Spiele'!DU54-'alle Spiele'!DV54&lt;0),AND('alle Spiele'!$H54-'alle Spiele'!$J54&gt;0,'alle Spiele'!DU54-'alle Spiele'!DV54&gt;0),AND('alle Spiele'!$H54-'alle Spiele'!$J54=0,'alle Spiele'!DU54-'alle Spiele'!DV54=0)),Punktsystem!$B$6,0)))</f>
        <v>0</v>
      </c>
      <c r="DV54" s="224">
        <f>IF(DU54=Punktsystem!$B$6,IF(AND(Punktsystem!$D$9&lt;&gt;"",'alle Spiele'!$H54-'alle Spiele'!$J54='alle Spiele'!DU54-'alle Spiele'!DV54,'alle Spiele'!$H54&lt;&gt;'alle Spiele'!$J54),Punktsystem!$B$9,0)+IF(AND(Punktsystem!$D$11&lt;&gt;"",OR('alle Spiele'!$H54='alle Spiele'!DU54,'alle Spiele'!$J54='alle Spiele'!DV54)),Punktsystem!$B$11,0)+IF(AND(Punktsystem!$D$10&lt;&gt;"",'alle Spiele'!$H54='alle Spiele'!$J54,'alle Spiele'!DU54='alle Spiele'!DV54,ABS('alle Spiele'!$H54-'alle Spiele'!DU54)=1),Punktsystem!$B$10,0),0)</f>
        <v>0</v>
      </c>
      <c r="DW54" s="225">
        <f>IF(DU54=Punktsystem!$B$5,IF(AND(Punktsystem!$I$14&lt;&gt;"",'alle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X54" s="227">
        <f>IF(OR('alle Spiele'!DX54="",'alle Spiele'!DY54="",'alle Spiele'!$K54="x"),0,IF(AND('alle Spiele'!$H54='alle Spiele'!DX54,'alle Spiele'!$J54='alle Spiele'!DY54),Punktsystem!$B$5,IF(OR(AND('alle Spiele'!$H54-'alle Spiele'!$J54&lt;0,'alle Spiele'!DX54-'alle Spiele'!DY54&lt;0),AND('alle Spiele'!$H54-'alle Spiele'!$J54&gt;0,'alle Spiele'!DX54-'alle Spiele'!DY54&gt;0),AND('alle Spiele'!$H54-'alle Spiele'!$J54=0,'alle Spiele'!DX54-'alle Spiele'!DY54=0)),Punktsystem!$B$6,0)))</f>
        <v>0</v>
      </c>
      <c r="DY54" s="224">
        <f>IF(DX54=Punktsystem!$B$6,IF(AND(Punktsystem!$D$9&lt;&gt;"",'alle Spiele'!$H54-'alle Spiele'!$J54='alle Spiele'!DX54-'alle Spiele'!DY54,'alle Spiele'!$H54&lt;&gt;'alle Spiele'!$J54),Punktsystem!$B$9,0)+IF(AND(Punktsystem!$D$11&lt;&gt;"",OR('alle Spiele'!$H54='alle Spiele'!DX54,'alle Spiele'!$J54='alle Spiele'!DY54)),Punktsystem!$B$11,0)+IF(AND(Punktsystem!$D$10&lt;&gt;"",'alle Spiele'!$H54='alle Spiele'!$J54,'alle Spiele'!DX54='alle Spiele'!DY54,ABS('alle Spiele'!$H54-'alle Spiele'!DX54)=1),Punktsystem!$B$10,0),0)</f>
        <v>0</v>
      </c>
      <c r="DZ54" s="225">
        <f>IF(DX54=Punktsystem!$B$5,IF(AND(Punktsystem!$I$14&lt;&gt;"",'alle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A54" s="227">
        <f>IF(OR('alle Spiele'!EA54="",'alle Spiele'!EB54="",'alle Spiele'!$K54="x"),0,IF(AND('alle Spiele'!$H54='alle Spiele'!EA54,'alle Spiele'!$J54='alle Spiele'!EB54),Punktsystem!$B$5,IF(OR(AND('alle Spiele'!$H54-'alle Spiele'!$J54&lt;0,'alle Spiele'!EA54-'alle Spiele'!EB54&lt;0),AND('alle Spiele'!$H54-'alle Spiele'!$J54&gt;0,'alle Spiele'!EA54-'alle Spiele'!EB54&gt;0),AND('alle Spiele'!$H54-'alle Spiele'!$J54=0,'alle Spiele'!EA54-'alle Spiele'!EB54=0)),Punktsystem!$B$6,0)))</f>
        <v>0</v>
      </c>
      <c r="EB54" s="224">
        <f>IF(EA54=Punktsystem!$B$6,IF(AND(Punktsystem!$D$9&lt;&gt;"",'alle Spiele'!$H54-'alle Spiele'!$J54='alle Spiele'!EA54-'alle Spiele'!EB54,'alle Spiele'!$H54&lt;&gt;'alle Spiele'!$J54),Punktsystem!$B$9,0)+IF(AND(Punktsystem!$D$11&lt;&gt;"",OR('alle Spiele'!$H54='alle Spiele'!EA54,'alle Spiele'!$J54='alle Spiele'!EB54)),Punktsystem!$B$11,0)+IF(AND(Punktsystem!$D$10&lt;&gt;"",'alle Spiele'!$H54='alle Spiele'!$J54,'alle Spiele'!EA54='alle Spiele'!EB54,ABS('alle Spiele'!$H54-'alle Spiele'!EA54)=1),Punktsystem!$B$10,0),0)</f>
        <v>0</v>
      </c>
      <c r="EC54" s="225">
        <f>IF(EA54=Punktsystem!$B$5,IF(AND(Punktsystem!$I$14&lt;&gt;"",'alle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D54" s="227">
        <f>IF(OR('alle Spiele'!ED54="",'alle Spiele'!EE54="",'alle Spiele'!$K54="x"),0,IF(AND('alle Spiele'!$H54='alle Spiele'!ED54,'alle Spiele'!$J54='alle Spiele'!EE54),Punktsystem!$B$5,IF(OR(AND('alle Spiele'!$H54-'alle Spiele'!$J54&lt;0,'alle Spiele'!ED54-'alle Spiele'!EE54&lt;0),AND('alle Spiele'!$H54-'alle Spiele'!$J54&gt;0,'alle Spiele'!ED54-'alle Spiele'!EE54&gt;0),AND('alle Spiele'!$H54-'alle Spiele'!$J54=0,'alle Spiele'!ED54-'alle Spiele'!EE54=0)),Punktsystem!$B$6,0)))</f>
        <v>0</v>
      </c>
      <c r="EE54" s="224">
        <f>IF(ED54=Punktsystem!$B$6,IF(AND(Punktsystem!$D$9&lt;&gt;"",'alle Spiele'!$H54-'alle Spiele'!$J54='alle Spiele'!ED54-'alle Spiele'!EE54,'alle Spiele'!$H54&lt;&gt;'alle Spiele'!$J54),Punktsystem!$B$9,0)+IF(AND(Punktsystem!$D$11&lt;&gt;"",OR('alle Spiele'!$H54='alle Spiele'!ED54,'alle Spiele'!$J54='alle Spiele'!EE54)),Punktsystem!$B$11,0)+IF(AND(Punktsystem!$D$10&lt;&gt;"",'alle Spiele'!$H54='alle Spiele'!$J54,'alle Spiele'!ED54='alle Spiele'!EE54,ABS('alle Spiele'!$H54-'alle Spiele'!ED54)=1),Punktsystem!$B$10,0),0)</f>
        <v>0</v>
      </c>
      <c r="EF54" s="225">
        <f>IF(ED54=Punktsystem!$B$5,IF(AND(Punktsystem!$I$14&lt;&gt;"",'alle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G54" s="227">
        <f>IF(OR('alle Spiele'!EG54="",'alle Spiele'!EH54="",'alle Spiele'!$K54="x"),0,IF(AND('alle Spiele'!$H54='alle Spiele'!EG54,'alle Spiele'!$J54='alle Spiele'!EH54),Punktsystem!$B$5,IF(OR(AND('alle Spiele'!$H54-'alle Spiele'!$J54&lt;0,'alle Spiele'!EG54-'alle Spiele'!EH54&lt;0),AND('alle Spiele'!$H54-'alle Spiele'!$J54&gt;0,'alle Spiele'!EG54-'alle Spiele'!EH54&gt;0),AND('alle Spiele'!$H54-'alle Spiele'!$J54=0,'alle Spiele'!EG54-'alle Spiele'!EH54=0)),Punktsystem!$B$6,0)))</f>
        <v>0</v>
      </c>
      <c r="EH54" s="224">
        <f>IF(EG54=Punktsystem!$B$6,IF(AND(Punktsystem!$D$9&lt;&gt;"",'alle Spiele'!$H54-'alle Spiele'!$J54='alle Spiele'!EG54-'alle Spiele'!EH54,'alle Spiele'!$H54&lt;&gt;'alle Spiele'!$J54),Punktsystem!$B$9,0)+IF(AND(Punktsystem!$D$11&lt;&gt;"",OR('alle Spiele'!$H54='alle Spiele'!EG54,'alle Spiele'!$J54='alle Spiele'!EH54)),Punktsystem!$B$11,0)+IF(AND(Punktsystem!$D$10&lt;&gt;"",'alle Spiele'!$H54='alle Spiele'!$J54,'alle Spiele'!EG54='alle Spiele'!EH54,ABS('alle Spiele'!$H54-'alle Spiele'!EG54)=1),Punktsystem!$B$10,0),0)</f>
        <v>0</v>
      </c>
      <c r="EI54" s="225">
        <f>IF(EG54=Punktsystem!$B$5,IF(AND(Punktsystem!$I$14&lt;&gt;"",'alle Spiele'!$H54+'alle Spiele'!$J54&gt;Punktsystem!$D$14),('alle Spiele'!$H54+'alle Spiele'!$J54-Punktsystem!$D$14)*Punktsystem!$F$14,0)+IF(AND(Punktsystem!$I$15&lt;&gt;"",ABS('alle Spiele'!$H54-'alle Spiele'!$J54)&gt;Punktsystem!$D$15),(ABS('alle Spiele'!$H54-'alle Spiele'!$J54)-Punktsystem!$D$15)*Punktsystem!$F$15,0),0)</f>
        <v>0</v>
      </c>
    </row>
    <row r="55" spans="1:139"/>
    <row r="56" spans="1:139" ht="12.75" customHeight="1"/>
    <row r="57" spans="1:139" ht="12.75" customHeight="1"/>
    <row r="58" spans="1:139" ht="12.75" customHeight="1"/>
    <row r="59" spans="1:139" ht="12.75" customHeight="1"/>
    <row r="60" spans="1:139" ht="12.75" customHeight="1"/>
    <row r="61" spans="1:139" ht="12.75" customHeight="1"/>
    <row r="62" spans="1:139" ht="12.75" customHeight="1"/>
    <row r="63" spans="1:139" ht="12.75" customHeight="1"/>
    <row r="64" spans="1:139" ht="12.75" customHeight="1"/>
    <row r="65" ht="12.75" customHeight="1"/>
    <row r="66" ht="12.75" customHeight="1"/>
    <row r="67" ht="12.75" customHeight="1"/>
    <row r="68" ht="12.75" customHeight="1"/>
  </sheetData>
  <sheetProtection sheet="1" objects="1" scenarios="1"/>
  <mergeCells count="40">
    <mergeCell ref="DF2:DH2"/>
    <mergeCell ref="DI2:DK2"/>
    <mergeCell ref="DL2:DN2"/>
    <mergeCell ref="DO2:DQ2"/>
    <mergeCell ref="EG2:EI2"/>
    <mergeCell ref="DR2:DT2"/>
    <mergeCell ref="DU2:DW2"/>
    <mergeCell ref="DX2:DZ2"/>
    <mergeCell ref="EA2:EC2"/>
    <mergeCell ref="ED2:EF2"/>
    <mergeCell ref="CQ2:CS2"/>
    <mergeCell ref="CT2:CV2"/>
    <mergeCell ref="CW2:CY2"/>
    <mergeCell ref="CZ2:DB2"/>
    <mergeCell ref="DC2:DE2"/>
    <mergeCell ref="CB2:CD2"/>
    <mergeCell ref="CE2:CG2"/>
    <mergeCell ref="CH2:CJ2"/>
    <mergeCell ref="CK2:CM2"/>
    <mergeCell ref="CN2:CP2"/>
    <mergeCell ref="BM2:BO2"/>
    <mergeCell ref="BP2:BR2"/>
    <mergeCell ref="BS2:BU2"/>
    <mergeCell ref="BV2:BX2"/>
    <mergeCell ref="BY2:CA2"/>
    <mergeCell ref="AX2:AZ2"/>
    <mergeCell ref="BA2:BC2"/>
    <mergeCell ref="BD2:BF2"/>
    <mergeCell ref="BG2:BI2"/>
    <mergeCell ref="BJ2:BL2"/>
    <mergeCell ref="AI2:AK2"/>
    <mergeCell ref="AL2:AN2"/>
    <mergeCell ref="AO2:AQ2"/>
    <mergeCell ref="AR2:AT2"/>
    <mergeCell ref="AU2:AW2"/>
    <mergeCell ref="T2:V2"/>
    <mergeCell ref="W2:Y2"/>
    <mergeCell ref="Z2:AB2"/>
    <mergeCell ref="AC2:AE2"/>
    <mergeCell ref="AF2:AH2"/>
  </mergeCells>
  <conditionalFormatting sqref="T4:EI54">
    <cfRule type="colorScale" priority="50">
      <colorScale>
        <cfvo type="min" val="0"/>
        <cfvo type="max" val="0"/>
        <color rgb="FFFCFCFF"/>
        <color theme="9" tint="-0.249977111117893"/>
      </colorScale>
    </cfRule>
  </conditionalFormatting>
  <pageMargins left="0.43307086614173229" right="0.47244094488188981" top="0.6" bottom="0.46" header="0.38" footer="0.28000000000000003"/>
  <pageSetup paperSize="9" scale="50" fitToWidth="10" orientation="landscape" horizontalDpi="300" verticalDpi="300" r:id="rId1"/>
  <headerFooter alignWithMargins="0">
    <oddHeader>&amp;LFußball-WM 2010&amp;A (gedr.: &amp;D)&amp;RWolfgang Schmidt-Sielexcontact@schmidt-sielex.de</oddHeader>
    <oddFooter>Seite &amp;P von &amp;N</oddFooter>
  </headerFooter>
</worksheet>
</file>

<file path=xl/worksheets/sheet8.xml><?xml version="1.0" encoding="utf-8"?>
<worksheet xmlns="http://schemas.openxmlformats.org/spreadsheetml/2006/main" xmlns:r="http://schemas.openxmlformats.org/officeDocument/2006/relationships">
  <sheetPr codeName="Tabelle6">
    <tabColor rgb="FFFF0000"/>
  </sheetPr>
  <dimension ref="A1:N91"/>
  <sheetViews>
    <sheetView workbookViewId="0"/>
  </sheetViews>
  <sheetFormatPr baseColWidth="10" defaultRowHeight="12.75"/>
  <cols>
    <col min="1" max="1" width="6.85546875" customWidth="1"/>
    <col min="2" max="2" width="22.7109375" customWidth="1"/>
  </cols>
  <sheetData>
    <row r="1" spans="1:11">
      <c r="A1" s="2" t="s">
        <v>46</v>
      </c>
    </row>
    <row r="2" spans="1:11" ht="13.5" thickBot="1"/>
    <row r="3" spans="1:11" ht="13.5" thickBot="1">
      <c r="A3" s="136" t="s">
        <v>45</v>
      </c>
      <c r="B3" s="137"/>
      <c r="D3" s="188" t="s">
        <v>87</v>
      </c>
      <c r="E3" s="189"/>
      <c r="G3" s="330" t="s">
        <v>213</v>
      </c>
      <c r="H3" s="331"/>
      <c r="I3" s="331"/>
      <c r="J3" s="331"/>
      <c r="K3" s="332"/>
    </row>
    <row r="4" spans="1:11" ht="13.5" thickBot="1">
      <c r="A4" s="56" t="s">
        <v>43</v>
      </c>
      <c r="B4" s="147" t="s">
        <v>44</v>
      </c>
      <c r="D4" s="193" t="s">
        <v>42</v>
      </c>
      <c r="E4" s="194" t="s">
        <v>88</v>
      </c>
      <c r="G4" s="252" t="s">
        <v>208</v>
      </c>
      <c r="H4" s="251" t="s">
        <v>209</v>
      </c>
      <c r="I4" s="249" t="s">
        <v>210</v>
      </c>
      <c r="J4" s="249" t="s">
        <v>211</v>
      </c>
      <c r="K4" s="250" t="s">
        <v>212</v>
      </c>
    </row>
    <row r="5" spans="1:11">
      <c r="A5" s="135">
        <v>11</v>
      </c>
      <c r="B5" s="154" t="s">
        <v>59</v>
      </c>
      <c r="D5" s="192" t="s">
        <v>89</v>
      </c>
      <c r="E5" s="195">
        <f>Gruppenplatzierung!A3</f>
        <v>6</v>
      </c>
      <c r="G5" s="286" t="s">
        <v>187</v>
      </c>
      <c r="H5" s="287" t="s">
        <v>188</v>
      </c>
      <c r="I5" s="288" t="s">
        <v>189</v>
      </c>
      <c r="J5" s="288" t="s">
        <v>190</v>
      </c>
      <c r="K5" s="154" t="s">
        <v>191</v>
      </c>
    </row>
    <row r="6" spans="1:11">
      <c r="A6" s="133">
        <v>12</v>
      </c>
      <c r="B6" s="155" t="s">
        <v>171</v>
      </c>
      <c r="D6" s="190" t="s">
        <v>90</v>
      </c>
      <c r="E6" s="196">
        <f>Gruppenplatzierung!A7</f>
        <v>6</v>
      </c>
      <c r="G6" s="289" t="s">
        <v>192</v>
      </c>
      <c r="H6" s="290" t="s">
        <v>188</v>
      </c>
      <c r="I6" s="291" t="s">
        <v>190</v>
      </c>
      <c r="J6" s="291" t="s">
        <v>191</v>
      </c>
      <c r="K6" s="155" t="s">
        <v>193</v>
      </c>
    </row>
    <row r="7" spans="1:11">
      <c r="A7" s="133">
        <v>13</v>
      </c>
      <c r="B7" s="155" t="s">
        <v>172</v>
      </c>
      <c r="D7" s="190" t="s">
        <v>91</v>
      </c>
      <c r="E7" s="196">
        <f>Gruppenplatzierung!A11</f>
        <v>6</v>
      </c>
      <c r="G7" s="289" t="s">
        <v>194</v>
      </c>
      <c r="H7" s="290" t="s">
        <v>188</v>
      </c>
      <c r="I7" s="291" t="s">
        <v>190</v>
      </c>
      <c r="J7" s="291" t="s">
        <v>191</v>
      </c>
      <c r="K7" s="155" t="s">
        <v>195</v>
      </c>
    </row>
    <row r="8" spans="1:11">
      <c r="A8" s="133">
        <v>14</v>
      </c>
      <c r="B8" s="155" t="s">
        <v>58</v>
      </c>
      <c r="D8" s="190" t="s">
        <v>92</v>
      </c>
      <c r="E8" s="196">
        <f>Gruppenplatzierung!A15</f>
        <v>6</v>
      </c>
      <c r="G8" s="289" t="s">
        <v>196</v>
      </c>
      <c r="H8" s="290" t="s">
        <v>189</v>
      </c>
      <c r="I8" s="291" t="s">
        <v>190</v>
      </c>
      <c r="J8" s="291" t="s">
        <v>191</v>
      </c>
      <c r="K8" s="155" t="s">
        <v>193</v>
      </c>
    </row>
    <row r="9" spans="1:11">
      <c r="A9" s="133">
        <v>21</v>
      </c>
      <c r="B9" s="155" t="s">
        <v>56</v>
      </c>
      <c r="D9" s="190" t="s">
        <v>93</v>
      </c>
      <c r="E9" s="196">
        <f>Gruppenplatzierung!A19</f>
        <v>6</v>
      </c>
      <c r="G9" s="289" t="s">
        <v>197</v>
      </c>
      <c r="H9" s="290" t="s">
        <v>189</v>
      </c>
      <c r="I9" s="291" t="s">
        <v>190</v>
      </c>
      <c r="J9" s="291" t="s">
        <v>191</v>
      </c>
      <c r="K9" s="155" t="s">
        <v>195</v>
      </c>
    </row>
    <row r="10" spans="1:11" ht="13.5" thickBot="1">
      <c r="A10" s="133">
        <v>22</v>
      </c>
      <c r="B10" s="155" t="s">
        <v>63</v>
      </c>
      <c r="D10" s="191" t="s">
        <v>94</v>
      </c>
      <c r="E10" s="197">
        <f>Gruppenplatzierung!A23</f>
        <v>6</v>
      </c>
      <c r="G10" s="289" t="s">
        <v>198</v>
      </c>
      <c r="H10" s="290" t="s">
        <v>193</v>
      </c>
      <c r="I10" s="291" t="s">
        <v>190</v>
      </c>
      <c r="J10" s="291" t="s">
        <v>191</v>
      </c>
      <c r="K10" s="155" t="s">
        <v>195</v>
      </c>
    </row>
    <row r="11" spans="1:11">
      <c r="A11" s="133">
        <v>23</v>
      </c>
      <c r="B11" s="155" t="s">
        <v>173</v>
      </c>
      <c r="D11" s="278" t="s">
        <v>220</v>
      </c>
      <c r="E11" s="279">
        <v>0</v>
      </c>
      <c r="G11" s="289" t="s">
        <v>199</v>
      </c>
      <c r="H11" s="290" t="s">
        <v>188</v>
      </c>
      <c r="I11" s="291" t="s">
        <v>189</v>
      </c>
      <c r="J11" s="291" t="s">
        <v>190</v>
      </c>
      <c r="K11" s="155" t="s">
        <v>193</v>
      </c>
    </row>
    <row r="12" spans="1:11">
      <c r="A12" s="133">
        <v>24</v>
      </c>
      <c r="B12" s="155" t="s">
        <v>174</v>
      </c>
      <c r="G12" s="289" t="s">
        <v>200</v>
      </c>
      <c r="H12" s="290" t="s">
        <v>188</v>
      </c>
      <c r="I12" s="291" t="s">
        <v>189</v>
      </c>
      <c r="J12" s="291" t="s">
        <v>190</v>
      </c>
      <c r="K12" s="155" t="s">
        <v>195</v>
      </c>
    </row>
    <row r="13" spans="1:11">
      <c r="A13" s="133">
        <v>31</v>
      </c>
      <c r="B13" s="155" t="s">
        <v>60</v>
      </c>
      <c r="G13" s="289" t="s">
        <v>201</v>
      </c>
      <c r="H13" s="290" t="s">
        <v>188</v>
      </c>
      <c r="I13" s="291" t="s">
        <v>190</v>
      </c>
      <c r="J13" s="291" t="s">
        <v>195</v>
      </c>
      <c r="K13" s="155" t="s">
        <v>193</v>
      </c>
    </row>
    <row r="14" spans="1:11">
      <c r="A14" s="133">
        <v>32</v>
      </c>
      <c r="B14" s="155" t="s">
        <v>175</v>
      </c>
      <c r="G14" s="289" t="s">
        <v>202</v>
      </c>
      <c r="H14" s="290" t="s">
        <v>189</v>
      </c>
      <c r="I14" s="291" t="s">
        <v>190</v>
      </c>
      <c r="J14" s="291" t="s">
        <v>195</v>
      </c>
      <c r="K14" s="155" t="s">
        <v>193</v>
      </c>
    </row>
    <row r="15" spans="1:11">
      <c r="A15" s="133">
        <v>33</v>
      </c>
      <c r="B15" s="155" t="s">
        <v>176</v>
      </c>
      <c r="G15" s="289" t="s">
        <v>203</v>
      </c>
      <c r="H15" s="290" t="s">
        <v>188</v>
      </c>
      <c r="I15" s="291" t="s">
        <v>189</v>
      </c>
      <c r="J15" s="291" t="s">
        <v>191</v>
      </c>
      <c r="K15" s="155" t="s">
        <v>193</v>
      </c>
    </row>
    <row r="16" spans="1:11">
      <c r="A16" s="133">
        <v>34</v>
      </c>
      <c r="B16" s="155" t="s">
        <v>177</v>
      </c>
      <c r="G16" s="289" t="s">
        <v>204</v>
      </c>
      <c r="H16" s="290" t="s">
        <v>188</v>
      </c>
      <c r="I16" s="291" t="s">
        <v>189</v>
      </c>
      <c r="J16" s="291" t="s">
        <v>191</v>
      </c>
      <c r="K16" s="155" t="s">
        <v>195</v>
      </c>
    </row>
    <row r="17" spans="1:11">
      <c r="A17" s="133">
        <v>41</v>
      </c>
      <c r="B17" s="155" t="s">
        <v>55</v>
      </c>
      <c r="G17" s="289" t="s">
        <v>205</v>
      </c>
      <c r="H17" s="290" t="s">
        <v>193</v>
      </c>
      <c r="I17" s="291" t="s">
        <v>188</v>
      </c>
      <c r="J17" s="291" t="s">
        <v>191</v>
      </c>
      <c r="K17" s="155" t="s">
        <v>195</v>
      </c>
    </row>
    <row r="18" spans="1:11">
      <c r="A18" s="133">
        <v>42</v>
      </c>
      <c r="B18" s="155" t="s">
        <v>178</v>
      </c>
      <c r="G18" s="289" t="s">
        <v>206</v>
      </c>
      <c r="H18" s="290" t="s">
        <v>193</v>
      </c>
      <c r="I18" s="291" t="s">
        <v>189</v>
      </c>
      <c r="J18" s="291" t="s">
        <v>191</v>
      </c>
      <c r="K18" s="155" t="s">
        <v>195</v>
      </c>
    </row>
    <row r="19" spans="1:11" ht="13.5" thickBot="1">
      <c r="A19" s="133">
        <v>43</v>
      </c>
      <c r="B19" s="155" t="s">
        <v>179</v>
      </c>
      <c r="G19" s="292" t="s">
        <v>207</v>
      </c>
      <c r="H19" s="293" t="s">
        <v>188</v>
      </c>
      <c r="I19" s="294" t="s">
        <v>189</v>
      </c>
      <c r="J19" s="294" t="s">
        <v>195</v>
      </c>
      <c r="K19" s="156" t="s">
        <v>193</v>
      </c>
    </row>
    <row r="20" spans="1:11" ht="13.5" thickBot="1">
      <c r="A20" s="133">
        <v>44</v>
      </c>
      <c r="B20" s="155" t="s">
        <v>54</v>
      </c>
    </row>
    <row r="21" spans="1:11" ht="13.5" thickBot="1">
      <c r="A21" s="133">
        <v>51</v>
      </c>
      <c r="B21" s="155" t="s">
        <v>62</v>
      </c>
      <c r="F21" s="146" t="s">
        <v>218</v>
      </c>
      <c r="G21" s="252" t="str">
        <f ca="1">Gruppenplatzierung!AP27</f>
        <v>BCEF</v>
      </c>
      <c r="H21" s="269" t="str">
        <f ca="1">IF(LEN($G21)=4,VLOOKUP($G21,$G$5:$K$19,COLUMN(B21),0),"3X")</f>
        <v>3E</v>
      </c>
      <c r="I21" s="267" t="str">
        <f t="shared" ref="I21:K21" ca="1" si="0">IF(LEN($G21)=4,VLOOKUP($G21,$G$5:$K$19,COLUMN(C21),0),"3X")</f>
        <v>3C</v>
      </c>
      <c r="J21" s="267" t="str">
        <f t="shared" ca="1" si="0"/>
        <v>3B</v>
      </c>
      <c r="K21" s="268" t="str">
        <f t="shared" ca="1" si="0"/>
        <v>3F</v>
      </c>
    </row>
    <row r="22" spans="1:11">
      <c r="A22" s="133">
        <v>52</v>
      </c>
      <c r="B22" s="155" t="s">
        <v>57</v>
      </c>
    </row>
    <row r="23" spans="1:11">
      <c r="A23" s="133">
        <v>53</v>
      </c>
      <c r="B23" s="155" t="s">
        <v>180</v>
      </c>
    </row>
    <row r="24" spans="1:11">
      <c r="A24" s="133">
        <v>54</v>
      </c>
      <c r="B24" s="155" t="s">
        <v>181</v>
      </c>
    </row>
    <row r="25" spans="1:11">
      <c r="A25" s="133">
        <v>61</v>
      </c>
      <c r="B25" s="155" t="s">
        <v>61</v>
      </c>
    </row>
    <row r="26" spans="1:11">
      <c r="A26" s="133">
        <v>62</v>
      </c>
      <c r="B26" s="155" t="s">
        <v>182</v>
      </c>
    </row>
    <row r="27" spans="1:11">
      <c r="A27" s="133">
        <v>63</v>
      </c>
      <c r="B27" s="155" t="s">
        <v>183</v>
      </c>
    </row>
    <row r="28" spans="1:11">
      <c r="A28" s="133">
        <v>64</v>
      </c>
      <c r="B28" s="155" t="s">
        <v>184</v>
      </c>
    </row>
    <row r="29" spans="1:11">
      <c r="A29" s="133">
        <v>71</v>
      </c>
      <c r="B29" s="155"/>
    </row>
    <row r="30" spans="1:11">
      <c r="A30" s="133">
        <v>72</v>
      </c>
      <c r="B30" s="155"/>
    </row>
    <row r="31" spans="1:11">
      <c r="A31" s="133">
        <v>73</v>
      </c>
      <c r="B31" s="155"/>
    </row>
    <row r="32" spans="1:11">
      <c r="A32" s="133">
        <v>74</v>
      </c>
      <c r="B32" s="155"/>
    </row>
    <row r="33" spans="1:10">
      <c r="A33" s="133">
        <v>81</v>
      </c>
      <c r="B33" s="155"/>
    </row>
    <row r="34" spans="1:10">
      <c r="A34" s="133">
        <v>82</v>
      </c>
      <c r="B34" s="155"/>
    </row>
    <row r="35" spans="1:10">
      <c r="A35" s="133">
        <v>83</v>
      </c>
      <c r="B35" s="155"/>
    </row>
    <row r="36" spans="1:10" ht="13.5" thickBot="1">
      <c r="A36" s="134">
        <v>84</v>
      </c>
      <c r="B36" s="156"/>
    </row>
    <row r="37" spans="1:10">
      <c r="G37" s="146" t="s">
        <v>69</v>
      </c>
      <c r="H37" s="329" t="s">
        <v>67</v>
      </c>
      <c r="I37" s="329"/>
    </row>
    <row r="38" spans="1:10" ht="13.5" thickBot="1">
      <c r="G38" s="146" t="s">
        <v>185</v>
      </c>
      <c r="H38" s="152" t="s">
        <v>66</v>
      </c>
      <c r="I38" s="153">
        <v>0</v>
      </c>
      <c r="J38" s="143">
        <f>IF(H38="minus",-I38,I38)</f>
        <v>0</v>
      </c>
    </row>
    <row r="39" spans="1:10" ht="13.5" thickBot="1">
      <c r="A39" s="42" t="s">
        <v>47</v>
      </c>
      <c r="B39" s="82"/>
      <c r="C39" s="14"/>
    </row>
    <row r="40" spans="1:10" ht="13.5" thickBot="1">
      <c r="A40" s="56" t="s">
        <v>50</v>
      </c>
      <c r="B40" s="175" t="s">
        <v>222</v>
      </c>
      <c r="C40" s="175" t="s">
        <v>221</v>
      </c>
      <c r="D40" s="175" t="s">
        <v>48</v>
      </c>
      <c r="E40" s="175" t="s">
        <v>49</v>
      </c>
      <c r="F40" s="175" t="s">
        <v>51</v>
      </c>
      <c r="G40" s="175" t="s">
        <v>52</v>
      </c>
      <c r="H40" s="176" t="s">
        <v>64</v>
      </c>
      <c r="I40" s="177" t="s">
        <v>65</v>
      </c>
    </row>
    <row r="41" spans="1:10">
      <c r="A41" s="135">
        <v>1</v>
      </c>
      <c r="B41" s="169">
        <v>42531</v>
      </c>
      <c r="C41" s="170">
        <v>0.875</v>
      </c>
      <c r="D41" s="171">
        <v>11</v>
      </c>
      <c r="E41" s="171">
        <v>12</v>
      </c>
      <c r="F41" s="172" t="str">
        <f t="shared" ref="F41:F76" si="1">VLOOKUP(D41,Teams,2)</f>
        <v>Frankreich</v>
      </c>
      <c r="G41" s="172" t="str">
        <f t="shared" ref="G41:G76" si="2">VLOOKUP(E41,Teams,2)</f>
        <v>Rumänien</v>
      </c>
      <c r="H41" s="173">
        <f>B41+C41+$J$38</f>
        <v>42531.875</v>
      </c>
      <c r="I41" s="174">
        <f>H41</f>
        <v>42531.875</v>
      </c>
    </row>
    <row r="42" spans="1:10">
      <c r="A42" s="133">
        <v>2</v>
      </c>
      <c r="B42" s="138">
        <v>42532</v>
      </c>
      <c r="C42" s="139">
        <v>0.625</v>
      </c>
      <c r="D42" s="140">
        <v>13</v>
      </c>
      <c r="E42" s="140">
        <v>14</v>
      </c>
      <c r="F42" s="132" t="str">
        <f t="shared" si="1"/>
        <v>Albanien</v>
      </c>
      <c r="G42" s="132" t="str">
        <f t="shared" si="2"/>
        <v>Schweiz</v>
      </c>
      <c r="H42" s="142">
        <f t="shared" ref="H42:H91" si="3">B42+C42+$J$38</f>
        <v>42532.625</v>
      </c>
      <c r="I42" s="163">
        <f t="shared" ref="I42:I91" si="4">H42</f>
        <v>42532.625</v>
      </c>
    </row>
    <row r="43" spans="1:10">
      <c r="A43" s="133">
        <v>3</v>
      </c>
      <c r="B43" s="138">
        <v>42532</v>
      </c>
      <c r="C43" s="139">
        <v>0.75</v>
      </c>
      <c r="D43" s="140">
        <v>23</v>
      </c>
      <c r="E43" s="140">
        <v>24</v>
      </c>
      <c r="F43" s="132" t="str">
        <f t="shared" si="1"/>
        <v>Wales</v>
      </c>
      <c r="G43" s="132" t="str">
        <f t="shared" si="2"/>
        <v>Slowakei</v>
      </c>
      <c r="H43" s="142">
        <f t="shared" si="3"/>
        <v>42532.75</v>
      </c>
      <c r="I43" s="163">
        <f t="shared" si="4"/>
        <v>42532.75</v>
      </c>
    </row>
    <row r="44" spans="1:10">
      <c r="A44" s="133">
        <v>4</v>
      </c>
      <c r="B44" s="138">
        <v>42532</v>
      </c>
      <c r="C44" s="139">
        <v>0.875</v>
      </c>
      <c r="D44" s="140">
        <v>21</v>
      </c>
      <c r="E44" s="140">
        <v>22</v>
      </c>
      <c r="F44" s="132" t="str">
        <f t="shared" si="1"/>
        <v>England</v>
      </c>
      <c r="G44" s="132" t="str">
        <f t="shared" si="2"/>
        <v>Russland</v>
      </c>
      <c r="H44" s="142">
        <f t="shared" si="3"/>
        <v>42532.875</v>
      </c>
      <c r="I44" s="163">
        <f t="shared" si="4"/>
        <v>42532.875</v>
      </c>
    </row>
    <row r="45" spans="1:10">
      <c r="A45" s="133">
        <v>5</v>
      </c>
      <c r="B45" s="138">
        <v>42533</v>
      </c>
      <c r="C45" s="139">
        <v>0.625</v>
      </c>
      <c r="D45" s="140">
        <v>43</v>
      </c>
      <c r="E45" s="140">
        <v>44</v>
      </c>
      <c r="F45" s="132" t="str">
        <f t="shared" si="1"/>
        <v>Türkei</v>
      </c>
      <c r="G45" s="132" t="str">
        <f t="shared" si="2"/>
        <v>Kroatien</v>
      </c>
      <c r="H45" s="142">
        <f t="shared" si="3"/>
        <v>42533.625</v>
      </c>
      <c r="I45" s="163">
        <f t="shared" si="4"/>
        <v>42533.625</v>
      </c>
    </row>
    <row r="46" spans="1:10">
      <c r="A46" s="133">
        <v>6</v>
      </c>
      <c r="B46" s="138">
        <v>42533</v>
      </c>
      <c r="C46" s="139">
        <v>0.75</v>
      </c>
      <c r="D46" s="140">
        <v>33</v>
      </c>
      <c r="E46" s="140">
        <v>34</v>
      </c>
      <c r="F46" s="132" t="str">
        <f t="shared" si="1"/>
        <v>Polen</v>
      </c>
      <c r="G46" s="132" t="str">
        <f t="shared" si="2"/>
        <v>Nordirland</v>
      </c>
      <c r="H46" s="142">
        <f t="shared" si="3"/>
        <v>42533.75</v>
      </c>
      <c r="I46" s="163">
        <f t="shared" si="4"/>
        <v>42533.75</v>
      </c>
    </row>
    <row r="47" spans="1:10">
      <c r="A47" s="133">
        <v>7</v>
      </c>
      <c r="B47" s="138">
        <v>42533</v>
      </c>
      <c r="C47" s="139">
        <v>0.875</v>
      </c>
      <c r="D47" s="140">
        <v>31</v>
      </c>
      <c r="E47" s="140">
        <v>32</v>
      </c>
      <c r="F47" s="132" t="str">
        <f t="shared" si="1"/>
        <v>Deutschland</v>
      </c>
      <c r="G47" s="132" t="str">
        <f t="shared" si="2"/>
        <v>Ukraine</v>
      </c>
      <c r="H47" s="142">
        <f t="shared" si="3"/>
        <v>42533.875</v>
      </c>
      <c r="I47" s="163">
        <f t="shared" si="4"/>
        <v>42533.875</v>
      </c>
    </row>
    <row r="48" spans="1:10">
      <c r="A48" s="133">
        <v>8</v>
      </c>
      <c r="B48" s="138">
        <v>42534</v>
      </c>
      <c r="C48" s="139">
        <v>0.625</v>
      </c>
      <c r="D48" s="140">
        <v>41</v>
      </c>
      <c r="E48" s="140">
        <v>42</v>
      </c>
      <c r="F48" s="132" t="str">
        <f t="shared" si="1"/>
        <v>Spanien</v>
      </c>
      <c r="G48" s="132" t="str">
        <f t="shared" si="2"/>
        <v>Tschechien</v>
      </c>
      <c r="H48" s="142">
        <f t="shared" si="3"/>
        <v>42534.625</v>
      </c>
      <c r="I48" s="163">
        <f t="shared" si="4"/>
        <v>42534.625</v>
      </c>
    </row>
    <row r="49" spans="1:9">
      <c r="A49" s="133">
        <v>9</v>
      </c>
      <c r="B49" s="138">
        <v>42534</v>
      </c>
      <c r="C49" s="139">
        <v>0.75</v>
      </c>
      <c r="D49" s="140">
        <v>53</v>
      </c>
      <c r="E49" s="140">
        <v>54</v>
      </c>
      <c r="F49" s="132" t="str">
        <f t="shared" si="1"/>
        <v>Irland</v>
      </c>
      <c r="G49" s="132" t="str">
        <f t="shared" si="2"/>
        <v>Schweden</v>
      </c>
      <c r="H49" s="142">
        <f t="shared" si="3"/>
        <v>42534.75</v>
      </c>
      <c r="I49" s="163">
        <f t="shared" si="4"/>
        <v>42534.75</v>
      </c>
    </row>
    <row r="50" spans="1:9">
      <c r="A50" s="133">
        <v>10</v>
      </c>
      <c r="B50" s="138">
        <v>42534</v>
      </c>
      <c r="C50" s="139">
        <v>0.875</v>
      </c>
      <c r="D50" s="140">
        <v>51</v>
      </c>
      <c r="E50" s="140">
        <v>52</v>
      </c>
      <c r="F50" s="132" t="str">
        <f t="shared" si="1"/>
        <v>Belgien</v>
      </c>
      <c r="G50" s="132" t="str">
        <f t="shared" si="2"/>
        <v>Italien</v>
      </c>
      <c r="H50" s="142">
        <f t="shared" si="3"/>
        <v>42534.875</v>
      </c>
      <c r="I50" s="163">
        <f t="shared" si="4"/>
        <v>42534.875</v>
      </c>
    </row>
    <row r="51" spans="1:9">
      <c r="A51" s="133">
        <v>11</v>
      </c>
      <c r="B51" s="138">
        <v>42535</v>
      </c>
      <c r="C51" s="139">
        <v>0.75</v>
      </c>
      <c r="D51" s="140">
        <v>63</v>
      </c>
      <c r="E51" s="140">
        <v>64</v>
      </c>
      <c r="F51" s="132" t="str">
        <f t="shared" si="1"/>
        <v>Österreich</v>
      </c>
      <c r="G51" s="132" t="str">
        <f t="shared" si="2"/>
        <v>Ungarn</v>
      </c>
      <c r="H51" s="142">
        <f t="shared" si="3"/>
        <v>42535.75</v>
      </c>
      <c r="I51" s="163">
        <f t="shared" si="4"/>
        <v>42535.75</v>
      </c>
    </row>
    <row r="52" spans="1:9">
      <c r="A52" s="133">
        <v>12</v>
      </c>
      <c r="B52" s="138">
        <v>42535</v>
      </c>
      <c r="C52" s="139">
        <v>0.875</v>
      </c>
      <c r="D52" s="140">
        <v>61</v>
      </c>
      <c r="E52" s="140">
        <v>62</v>
      </c>
      <c r="F52" s="132" t="str">
        <f t="shared" si="1"/>
        <v>Portugal</v>
      </c>
      <c r="G52" s="132" t="str">
        <f t="shared" si="2"/>
        <v>Island</v>
      </c>
      <c r="H52" s="142">
        <f t="shared" si="3"/>
        <v>42535.875</v>
      </c>
      <c r="I52" s="163">
        <f t="shared" si="4"/>
        <v>42535.875</v>
      </c>
    </row>
    <row r="53" spans="1:9">
      <c r="A53" s="133">
        <v>13</v>
      </c>
      <c r="B53" s="138">
        <v>42536</v>
      </c>
      <c r="C53" s="139">
        <v>0.625</v>
      </c>
      <c r="D53" s="140">
        <v>22</v>
      </c>
      <c r="E53" s="140">
        <v>24</v>
      </c>
      <c r="F53" s="132" t="str">
        <f t="shared" si="1"/>
        <v>Russland</v>
      </c>
      <c r="G53" s="132" t="str">
        <f t="shared" si="2"/>
        <v>Slowakei</v>
      </c>
      <c r="H53" s="142">
        <f t="shared" si="3"/>
        <v>42536.625</v>
      </c>
      <c r="I53" s="163">
        <f t="shared" si="4"/>
        <v>42536.625</v>
      </c>
    </row>
    <row r="54" spans="1:9">
      <c r="A54" s="133">
        <v>14</v>
      </c>
      <c r="B54" s="138">
        <v>42536</v>
      </c>
      <c r="C54" s="139">
        <v>0.75</v>
      </c>
      <c r="D54" s="140">
        <v>12</v>
      </c>
      <c r="E54" s="140">
        <v>14</v>
      </c>
      <c r="F54" s="132" t="str">
        <f t="shared" si="1"/>
        <v>Rumänien</v>
      </c>
      <c r="G54" s="132" t="str">
        <f t="shared" si="2"/>
        <v>Schweiz</v>
      </c>
      <c r="H54" s="142">
        <f t="shared" si="3"/>
        <v>42536.75</v>
      </c>
      <c r="I54" s="163">
        <f t="shared" si="4"/>
        <v>42536.75</v>
      </c>
    </row>
    <row r="55" spans="1:9">
      <c r="A55" s="133">
        <v>15</v>
      </c>
      <c r="B55" s="138">
        <v>42536</v>
      </c>
      <c r="C55" s="139">
        <v>0.875</v>
      </c>
      <c r="D55" s="140">
        <v>11</v>
      </c>
      <c r="E55" s="140">
        <v>13</v>
      </c>
      <c r="F55" s="132" t="str">
        <f t="shared" si="1"/>
        <v>Frankreich</v>
      </c>
      <c r="G55" s="132" t="str">
        <f t="shared" si="2"/>
        <v>Albanien</v>
      </c>
      <c r="H55" s="142">
        <f t="shared" si="3"/>
        <v>42536.875</v>
      </c>
      <c r="I55" s="163">
        <f t="shared" si="4"/>
        <v>42536.875</v>
      </c>
    </row>
    <row r="56" spans="1:9">
      <c r="A56" s="133">
        <v>16</v>
      </c>
      <c r="B56" s="138">
        <v>42537</v>
      </c>
      <c r="C56" s="139">
        <v>0.625</v>
      </c>
      <c r="D56" s="140">
        <v>21</v>
      </c>
      <c r="E56" s="140">
        <v>23</v>
      </c>
      <c r="F56" s="132" t="str">
        <f t="shared" si="1"/>
        <v>England</v>
      </c>
      <c r="G56" s="132" t="str">
        <f t="shared" si="2"/>
        <v>Wales</v>
      </c>
      <c r="H56" s="142">
        <f t="shared" si="3"/>
        <v>42537.625</v>
      </c>
      <c r="I56" s="163">
        <f t="shared" si="4"/>
        <v>42537.625</v>
      </c>
    </row>
    <row r="57" spans="1:9">
      <c r="A57" s="133">
        <v>17</v>
      </c>
      <c r="B57" s="138">
        <v>42537</v>
      </c>
      <c r="C57" s="139">
        <v>0.75</v>
      </c>
      <c r="D57" s="140">
        <v>32</v>
      </c>
      <c r="E57" s="140">
        <v>34</v>
      </c>
      <c r="F57" s="132" t="str">
        <f t="shared" si="1"/>
        <v>Ukraine</v>
      </c>
      <c r="G57" s="132" t="str">
        <f t="shared" si="2"/>
        <v>Nordirland</v>
      </c>
      <c r="H57" s="142">
        <f t="shared" si="3"/>
        <v>42537.75</v>
      </c>
      <c r="I57" s="163">
        <f t="shared" si="4"/>
        <v>42537.75</v>
      </c>
    </row>
    <row r="58" spans="1:9">
      <c r="A58" s="133">
        <v>18</v>
      </c>
      <c r="B58" s="138">
        <v>42537</v>
      </c>
      <c r="C58" s="139">
        <v>0.875</v>
      </c>
      <c r="D58" s="140">
        <v>31</v>
      </c>
      <c r="E58" s="140">
        <v>33</v>
      </c>
      <c r="F58" s="132" t="str">
        <f t="shared" si="1"/>
        <v>Deutschland</v>
      </c>
      <c r="G58" s="132" t="str">
        <f t="shared" si="2"/>
        <v>Polen</v>
      </c>
      <c r="H58" s="142">
        <f t="shared" si="3"/>
        <v>42537.875</v>
      </c>
      <c r="I58" s="163">
        <f t="shared" si="4"/>
        <v>42537.875</v>
      </c>
    </row>
    <row r="59" spans="1:9">
      <c r="A59" s="133">
        <v>19</v>
      </c>
      <c r="B59" s="138">
        <v>42538</v>
      </c>
      <c r="C59" s="139">
        <v>0.625</v>
      </c>
      <c r="D59" s="140">
        <v>52</v>
      </c>
      <c r="E59" s="140">
        <v>54</v>
      </c>
      <c r="F59" s="132" t="str">
        <f t="shared" si="1"/>
        <v>Italien</v>
      </c>
      <c r="G59" s="132" t="str">
        <f t="shared" si="2"/>
        <v>Schweden</v>
      </c>
      <c r="H59" s="142">
        <f t="shared" si="3"/>
        <v>42538.625</v>
      </c>
      <c r="I59" s="163">
        <f t="shared" si="4"/>
        <v>42538.625</v>
      </c>
    </row>
    <row r="60" spans="1:9">
      <c r="A60" s="133">
        <v>20</v>
      </c>
      <c r="B60" s="138">
        <v>42538</v>
      </c>
      <c r="C60" s="139">
        <v>0.75</v>
      </c>
      <c r="D60" s="140">
        <v>42</v>
      </c>
      <c r="E60" s="140">
        <v>44</v>
      </c>
      <c r="F60" s="132" t="str">
        <f t="shared" si="1"/>
        <v>Tschechien</v>
      </c>
      <c r="G60" s="132" t="str">
        <f t="shared" si="2"/>
        <v>Kroatien</v>
      </c>
      <c r="H60" s="142">
        <f t="shared" si="3"/>
        <v>42538.75</v>
      </c>
      <c r="I60" s="163">
        <f t="shared" si="4"/>
        <v>42538.75</v>
      </c>
    </row>
    <row r="61" spans="1:9">
      <c r="A61" s="133">
        <v>21</v>
      </c>
      <c r="B61" s="138">
        <v>42538</v>
      </c>
      <c r="C61" s="139">
        <v>0.875</v>
      </c>
      <c r="D61" s="140">
        <v>41</v>
      </c>
      <c r="E61" s="140">
        <v>43</v>
      </c>
      <c r="F61" s="132" t="str">
        <f t="shared" si="1"/>
        <v>Spanien</v>
      </c>
      <c r="G61" s="132" t="str">
        <f t="shared" si="2"/>
        <v>Türkei</v>
      </c>
      <c r="H61" s="142">
        <f t="shared" si="3"/>
        <v>42538.875</v>
      </c>
      <c r="I61" s="163">
        <f t="shared" si="4"/>
        <v>42538.875</v>
      </c>
    </row>
    <row r="62" spans="1:9">
      <c r="A62" s="133">
        <v>22</v>
      </c>
      <c r="B62" s="138">
        <v>42539</v>
      </c>
      <c r="C62" s="139">
        <v>0.625</v>
      </c>
      <c r="D62" s="140">
        <v>51</v>
      </c>
      <c r="E62" s="140">
        <v>53</v>
      </c>
      <c r="F62" s="132" t="str">
        <f t="shared" si="1"/>
        <v>Belgien</v>
      </c>
      <c r="G62" s="132" t="str">
        <f t="shared" si="2"/>
        <v>Irland</v>
      </c>
      <c r="H62" s="142">
        <f t="shared" si="3"/>
        <v>42539.625</v>
      </c>
      <c r="I62" s="163">
        <f t="shared" si="4"/>
        <v>42539.625</v>
      </c>
    </row>
    <row r="63" spans="1:9">
      <c r="A63" s="133">
        <v>23</v>
      </c>
      <c r="B63" s="138">
        <v>42539</v>
      </c>
      <c r="C63" s="139">
        <v>0.75</v>
      </c>
      <c r="D63" s="140">
        <v>62</v>
      </c>
      <c r="E63" s="140">
        <v>64</v>
      </c>
      <c r="F63" s="132" t="str">
        <f t="shared" si="1"/>
        <v>Island</v>
      </c>
      <c r="G63" s="132" t="str">
        <f t="shared" si="2"/>
        <v>Ungarn</v>
      </c>
      <c r="H63" s="142">
        <f t="shared" si="3"/>
        <v>42539.75</v>
      </c>
      <c r="I63" s="163">
        <f t="shared" si="4"/>
        <v>42539.75</v>
      </c>
    </row>
    <row r="64" spans="1:9">
      <c r="A64" s="133">
        <v>24</v>
      </c>
      <c r="B64" s="138">
        <v>42539</v>
      </c>
      <c r="C64" s="139">
        <v>0.875</v>
      </c>
      <c r="D64" s="140">
        <v>61</v>
      </c>
      <c r="E64" s="140">
        <v>63</v>
      </c>
      <c r="F64" s="132" t="str">
        <f t="shared" si="1"/>
        <v>Portugal</v>
      </c>
      <c r="G64" s="132" t="str">
        <f t="shared" si="2"/>
        <v>Österreich</v>
      </c>
      <c r="H64" s="142">
        <f t="shared" si="3"/>
        <v>42539.875</v>
      </c>
      <c r="I64" s="163">
        <f t="shared" si="4"/>
        <v>42539.875</v>
      </c>
    </row>
    <row r="65" spans="1:14">
      <c r="A65" s="133">
        <v>25</v>
      </c>
      <c r="B65" s="138">
        <v>42540</v>
      </c>
      <c r="C65" s="139">
        <v>0.875</v>
      </c>
      <c r="D65" s="140">
        <v>12</v>
      </c>
      <c r="E65" s="140">
        <v>13</v>
      </c>
      <c r="F65" s="132" t="str">
        <f t="shared" si="1"/>
        <v>Rumänien</v>
      </c>
      <c r="G65" s="132" t="str">
        <f t="shared" si="2"/>
        <v>Albanien</v>
      </c>
      <c r="H65" s="142">
        <f t="shared" si="3"/>
        <v>42540.875</v>
      </c>
      <c r="I65" s="163">
        <f t="shared" si="4"/>
        <v>42540.875</v>
      </c>
    </row>
    <row r="66" spans="1:14">
      <c r="A66" s="133">
        <v>26</v>
      </c>
      <c r="B66" s="138">
        <v>42540</v>
      </c>
      <c r="C66" s="139">
        <v>0.875</v>
      </c>
      <c r="D66" s="140">
        <v>14</v>
      </c>
      <c r="E66" s="140">
        <v>11</v>
      </c>
      <c r="F66" s="132" t="str">
        <f t="shared" si="1"/>
        <v>Schweiz</v>
      </c>
      <c r="G66" s="132" t="str">
        <f t="shared" si="2"/>
        <v>Frankreich</v>
      </c>
      <c r="H66" s="142">
        <f t="shared" si="3"/>
        <v>42540.875</v>
      </c>
      <c r="I66" s="163">
        <f t="shared" si="4"/>
        <v>42540.875</v>
      </c>
    </row>
    <row r="67" spans="1:14">
      <c r="A67" s="133">
        <v>27</v>
      </c>
      <c r="B67" s="138">
        <v>42541</v>
      </c>
      <c r="C67" s="139">
        <v>0.875</v>
      </c>
      <c r="D67" s="140">
        <v>22</v>
      </c>
      <c r="E67" s="140">
        <v>23</v>
      </c>
      <c r="F67" s="132" t="str">
        <f t="shared" si="1"/>
        <v>Russland</v>
      </c>
      <c r="G67" s="132" t="str">
        <f t="shared" si="2"/>
        <v>Wales</v>
      </c>
      <c r="H67" s="142">
        <f t="shared" si="3"/>
        <v>42541.875</v>
      </c>
      <c r="I67" s="163">
        <f t="shared" si="4"/>
        <v>42541.875</v>
      </c>
    </row>
    <row r="68" spans="1:14">
      <c r="A68" s="133">
        <v>28</v>
      </c>
      <c r="B68" s="138">
        <v>42541</v>
      </c>
      <c r="C68" s="139">
        <v>0.875</v>
      </c>
      <c r="D68" s="140">
        <v>24</v>
      </c>
      <c r="E68" s="140">
        <v>21</v>
      </c>
      <c r="F68" s="132" t="str">
        <f t="shared" si="1"/>
        <v>Slowakei</v>
      </c>
      <c r="G68" s="132" t="str">
        <f t="shared" si="2"/>
        <v>England</v>
      </c>
      <c r="H68" s="142">
        <f t="shared" si="3"/>
        <v>42541.875</v>
      </c>
      <c r="I68" s="163">
        <f t="shared" si="4"/>
        <v>42541.875</v>
      </c>
    </row>
    <row r="69" spans="1:14">
      <c r="A69" s="133">
        <v>29</v>
      </c>
      <c r="B69" s="138">
        <v>42542</v>
      </c>
      <c r="C69" s="139">
        <v>0.75</v>
      </c>
      <c r="D69" s="140">
        <v>32</v>
      </c>
      <c r="E69" s="140">
        <v>33</v>
      </c>
      <c r="F69" s="132" t="str">
        <f t="shared" si="1"/>
        <v>Ukraine</v>
      </c>
      <c r="G69" s="132" t="str">
        <f t="shared" si="2"/>
        <v>Polen</v>
      </c>
      <c r="H69" s="142">
        <f t="shared" si="3"/>
        <v>42542.75</v>
      </c>
      <c r="I69" s="163">
        <f t="shared" si="4"/>
        <v>42542.75</v>
      </c>
    </row>
    <row r="70" spans="1:14">
      <c r="A70" s="133">
        <v>30</v>
      </c>
      <c r="B70" s="138">
        <v>42542</v>
      </c>
      <c r="C70" s="139">
        <v>0.75</v>
      </c>
      <c r="D70" s="140">
        <v>34</v>
      </c>
      <c r="E70" s="140">
        <v>31</v>
      </c>
      <c r="F70" s="132" t="str">
        <f t="shared" si="1"/>
        <v>Nordirland</v>
      </c>
      <c r="G70" s="132" t="str">
        <f t="shared" si="2"/>
        <v>Deutschland</v>
      </c>
      <c r="H70" s="142">
        <f t="shared" si="3"/>
        <v>42542.75</v>
      </c>
      <c r="I70" s="163">
        <f t="shared" si="4"/>
        <v>42542.75</v>
      </c>
    </row>
    <row r="71" spans="1:14">
      <c r="A71" s="133">
        <v>31</v>
      </c>
      <c r="B71" s="138">
        <v>42542</v>
      </c>
      <c r="C71" s="139">
        <v>0.875</v>
      </c>
      <c r="D71" s="140">
        <v>42</v>
      </c>
      <c r="E71" s="140">
        <v>43</v>
      </c>
      <c r="F71" s="132" t="str">
        <f t="shared" si="1"/>
        <v>Tschechien</v>
      </c>
      <c r="G71" s="132" t="str">
        <f t="shared" si="2"/>
        <v>Türkei</v>
      </c>
      <c r="H71" s="142">
        <f t="shared" si="3"/>
        <v>42542.875</v>
      </c>
      <c r="I71" s="163">
        <f t="shared" si="4"/>
        <v>42542.875</v>
      </c>
    </row>
    <row r="72" spans="1:14">
      <c r="A72" s="133">
        <v>32</v>
      </c>
      <c r="B72" s="138">
        <v>42542</v>
      </c>
      <c r="C72" s="139">
        <v>0.875</v>
      </c>
      <c r="D72" s="140">
        <v>44</v>
      </c>
      <c r="E72" s="140">
        <v>41</v>
      </c>
      <c r="F72" s="132" t="str">
        <f t="shared" si="1"/>
        <v>Kroatien</v>
      </c>
      <c r="G72" s="132" t="str">
        <f t="shared" si="2"/>
        <v>Spanien</v>
      </c>
      <c r="H72" s="142">
        <f t="shared" si="3"/>
        <v>42542.875</v>
      </c>
      <c r="I72" s="163">
        <f t="shared" si="4"/>
        <v>42542.875</v>
      </c>
    </row>
    <row r="73" spans="1:14">
      <c r="A73" s="133">
        <v>33</v>
      </c>
      <c r="B73" s="138">
        <v>42543</v>
      </c>
      <c r="C73" s="139">
        <v>0.75</v>
      </c>
      <c r="D73" s="140">
        <v>62</v>
      </c>
      <c r="E73" s="140">
        <v>63</v>
      </c>
      <c r="F73" s="132" t="str">
        <f t="shared" si="1"/>
        <v>Island</v>
      </c>
      <c r="G73" s="132" t="str">
        <f t="shared" si="2"/>
        <v>Österreich</v>
      </c>
      <c r="H73" s="142">
        <f t="shared" si="3"/>
        <v>42543.75</v>
      </c>
      <c r="I73" s="163">
        <f t="shared" si="4"/>
        <v>42543.75</v>
      </c>
    </row>
    <row r="74" spans="1:14">
      <c r="A74" s="133">
        <v>34</v>
      </c>
      <c r="B74" s="138">
        <v>42543</v>
      </c>
      <c r="C74" s="139">
        <v>0.75</v>
      </c>
      <c r="D74" s="140">
        <v>64</v>
      </c>
      <c r="E74" s="140">
        <v>61</v>
      </c>
      <c r="F74" s="132" t="str">
        <f t="shared" si="1"/>
        <v>Ungarn</v>
      </c>
      <c r="G74" s="132" t="str">
        <f t="shared" si="2"/>
        <v>Portugal</v>
      </c>
      <c r="H74" s="142">
        <f t="shared" si="3"/>
        <v>42543.75</v>
      </c>
      <c r="I74" s="163">
        <f t="shared" si="4"/>
        <v>42543.75</v>
      </c>
    </row>
    <row r="75" spans="1:14">
      <c r="A75" s="133">
        <v>35</v>
      </c>
      <c r="B75" s="138">
        <v>42543</v>
      </c>
      <c r="C75" s="139">
        <v>0.875</v>
      </c>
      <c r="D75" s="140">
        <v>52</v>
      </c>
      <c r="E75" s="140">
        <v>53</v>
      </c>
      <c r="F75" s="132" t="str">
        <f t="shared" si="1"/>
        <v>Italien</v>
      </c>
      <c r="G75" s="132" t="str">
        <f t="shared" si="2"/>
        <v>Irland</v>
      </c>
      <c r="H75" s="142">
        <f t="shared" si="3"/>
        <v>42543.875</v>
      </c>
      <c r="I75" s="163">
        <f t="shared" si="4"/>
        <v>42543.875</v>
      </c>
    </row>
    <row r="76" spans="1:14">
      <c r="A76" s="133">
        <v>36</v>
      </c>
      <c r="B76" s="138">
        <v>42543</v>
      </c>
      <c r="C76" s="139">
        <v>0.875</v>
      </c>
      <c r="D76" s="140">
        <v>54</v>
      </c>
      <c r="E76" s="140">
        <v>51</v>
      </c>
      <c r="F76" s="132" t="str">
        <f t="shared" si="1"/>
        <v>Schweden</v>
      </c>
      <c r="G76" s="132" t="str">
        <f t="shared" si="2"/>
        <v>Belgien</v>
      </c>
      <c r="H76" s="142">
        <f t="shared" si="3"/>
        <v>42543.875</v>
      </c>
      <c r="I76" s="163">
        <f t="shared" si="4"/>
        <v>42543.875</v>
      </c>
    </row>
    <row r="77" spans="1:14">
      <c r="A77" s="133">
        <v>37</v>
      </c>
      <c r="B77" s="138">
        <v>42546</v>
      </c>
      <c r="C77" s="139">
        <v>0.625</v>
      </c>
      <c r="D77" s="178" t="s">
        <v>76</v>
      </c>
      <c r="E77" s="178" t="s">
        <v>78</v>
      </c>
      <c r="F77" s="132" t="str">
        <f ca="1">IF(VLOOKUP(RIGHT(D77,1),$D$5:$E$12,2,0)&lt;6,"",IF(COUNTIF(Gruppenplatzierung!$B$2:$C$26,D77)&lt;&gt;2,"PRÜFEN!",VLOOKUP(D77,Gruppenplatzierung!$B$2:$E$26,4,0)))</f>
        <v>Schweiz</v>
      </c>
      <c r="G77" s="132" t="str">
        <f ca="1">IF(VLOOKUP(RIGHT(E77,1),$D$5:$E$12,2,0)&lt;6,"",IF(COUNTIF(Gruppenplatzierung!$B$2:$C$26,E77)&lt;&gt;2,"PRÜFEN!",VLOOKUP(E77,Gruppenplatzierung!$B$2:$E$26,4,0)))</f>
        <v>Polen</v>
      </c>
      <c r="H77" s="142">
        <f t="shared" si="3"/>
        <v>42546.625</v>
      </c>
      <c r="I77" s="163">
        <f t="shared" si="4"/>
        <v>42546.625</v>
      </c>
      <c r="M77" s="186"/>
      <c r="N77" s="186"/>
    </row>
    <row r="78" spans="1:14">
      <c r="A78" s="133">
        <v>38</v>
      </c>
      <c r="B78" s="138">
        <v>42546</v>
      </c>
      <c r="C78" s="139">
        <v>0.75</v>
      </c>
      <c r="D78" s="178" t="s">
        <v>75</v>
      </c>
      <c r="E78" s="266" t="str">
        <f ca="1">INDEX($H$21:$K$21,1,CODE(RIGHT(D78))-64)</f>
        <v>3C</v>
      </c>
      <c r="F78" s="132" t="str">
        <f ca="1">IF(VLOOKUP(RIGHT(D78,1),$D$5:$E$12,2,0)&lt;6,"",IF(COUNTIF(Gruppenplatzierung!$B$2:$C$26,D78)&lt;&gt;2,"PRÜFEN!",VLOOKUP(D78,Gruppenplatzierung!$B$2:$E$26,4,0)))</f>
        <v>Wales</v>
      </c>
      <c r="G78" s="132" t="str">
        <f ca="1">IF(VLOOKUP(RIGHT(E78,1),$D$5:$E$12,2,0)&lt;6,"",IF(COUNTIF(Gruppenplatzierung!$B$2:$C$26,E78)&lt;&gt;2,"PRÜFEN!",VLOOKUP(E78,Gruppenplatzierung!$B$2:$E$26,4,0)))</f>
        <v>Nordirland</v>
      </c>
      <c r="H78" s="142">
        <f t="shared" si="3"/>
        <v>42546.75</v>
      </c>
      <c r="I78" s="163">
        <f t="shared" si="4"/>
        <v>42546.75</v>
      </c>
    </row>
    <row r="79" spans="1:14">
      <c r="A79" s="133">
        <v>39</v>
      </c>
      <c r="B79" s="138">
        <v>42546</v>
      </c>
      <c r="C79" s="139">
        <v>0.875</v>
      </c>
      <c r="D79" s="178" t="s">
        <v>77</v>
      </c>
      <c r="E79" s="266" t="str">
        <f t="shared" ref="E79:E81" ca="1" si="5">INDEX($H$21:$K$21,1,CODE(RIGHT(D79))-64)</f>
        <v>3F</v>
      </c>
      <c r="F79" s="132" t="str">
        <f ca="1">IF(VLOOKUP(RIGHT(D79,1),$D$5:$E$12,2,0)&lt;6,"",IF(COUNTIF(Gruppenplatzierung!$B$2:$C$26,D79)&lt;&gt;2,"PRÜFEN!",VLOOKUP(D79,Gruppenplatzierung!$B$2:$E$26,4,0)))</f>
        <v>Kroatien</v>
      </c>
      <c r="G79" s="132" t="str">
        <f ca="1">IF(VLOOKUP(RIGHT(E79,1),$D$5:$E$12,2,0)&lt;6,"",IF(COUNTIF(Gruppenplatzierung!$B$2:$C$26,E79)&lt;&gt;2,"PRÜFEN!",VLOOKUP(E79,Gruppenplatzierung!$B$2:$E$26,4,0)))</f>
        <v>Portugal</v>
      </c>
      <c r="H79" s="142">
        <f t="shared" si="3"/>
        <v>42546.875</v>
      </c>
      <c r="I79" s="163">
        <f t="shared" si="4"/>
        <v>42546.875</v>
      </c>
    </row>
    <row r="80" spans="1:14">
      <c r="A80" s="133">
        <v>40</v>
      </c>
      <c r="B80" s="138">
        <v>42547</v>
      </c>
      <c r="C80" s="139">
        <v>0.625</v>
      </c>
      <c r="D80" s="178" t="s">
        <v>71</v>
      </c>
      <c r="E80" s="266" t="str">
        <f t="shared" ca="1" si="5"/>
        <v>3E</v>
      </c>
      <c r="F80" s="132" t="str">
        <f ca="1">IF(VLOOKUP(RIGHT(D80,1),$D$5:$E$12,2,0)&lt;6,"",IF(COUNTIF(Gruppenplatzierung!$B$2:$C$26,D80)&lt;&gt;2,"PRÜFEN!",VLOOKUP(D80,Gruppenplatzierung!$B$2:$E$26,4,0)))</f>
        <v>Frankreich</v>
      </c>
      <c r="G80" s="132" t="str">
        <f ca="1">IF(VLOOKUP(RIGHT(E80,1),$D$5:$E$12,2,0)&lt;6,"",IF(COUNTIF(Gruppenplatzierung!$B$2:$C$26,E80)&lt;&gt;2,"PRÜFEN!",VLOOKUP(E80,Gruppenplatzierung!$B$2:$E$26,4,0)))</f>
        <v>Irland</v>
      </c>
      <c r="H80" s="142">
        <f t="shared" si="3"/>
        <v>42547.625</v>
      </c>
      <c r="I80" s="163">
        <f t="shared" si="4"/>
        <v>42547.625</v>
      </c>
    </row>
    <row r="81" spans="1:9">
      <c r="A81" s="133">
        <v>41</v>
      </c>
      <c r="B81" s="138">
        <v>42547</v>
      </c>
      <c r="C81" s="139">
        <v>0.75</v>
      </c>
      <c r="D81" s="178" t="s">
        <v>73</v>
      </c>
      <c r="E81" s="266" t="str">
        <f t="shared" ca="1" si="5"/>
        <v>3B</v>
      </c>
      <c r="F81" s="132" t="str">
        <f ca="1">IF(VLOOKUP(RIGHT(D81,1),$D$5:$E$12,2,0)&lt;6,"",IF(COUNTIF(Gruppenplatzierung!$B$2:$C$26,D81)&lt;&gt;2,"PRÜFEN!",VLOOKUP(D81,Gruppenplatzierung!$B$2:$E$26,4,0)))</f>
        <v>Deutschland</v>
      </c>
      <c r="G81" s="132" t="str">
        <f ca="1">IF(VLOOKUP(RIGHT(E81,1),$D$5:$E$12,2,0)&lt;6,"",IF(COUNTIF(Gruppenplatzierung!$B$2:$C$26,E81)&lt;&gt;2,"PRÜFEN!",VLOOKUP(E81,Gruppenplatzierung!$B$2:$E$26,4,0)))</f>
        <v>Slowakei</v>
      </c>
      <c r="H81" s="142">
        <f t="shared" si="3"/>
        <v>42547.75</v>
      </c>
      <c r="I81" s="163">
        <f t="shared" si="4"/>
        <v>42547.75</v>
      </c>
    </row>
    <row r="82" spans="1:9">
      <c r="A82" s="133">
        <v>42</v>
      </c>
      <c r="B82" s="138">
        <v>42547</v>
      </c>
      <c r="C82" s="139">
        <v>0.875</v>
      </c>
      <c r="D82" s="178" t="s">
        <v>81</v>
      </c>
      <c r="E82" s="178" t="s">
        <v>82</v>
      </c>
      <c r="F82" s="132" t="str">
        <f ca="1">IF(VLOOKUP(RIGHT(D82,1),$D$5:$E$12,2,0)&lt;6,"",IF(COUNTIF(Gruppenplatzierung!$B$2:$C$26,D82)&lt;&gt;2,"PRÜFEN!",VLOOKUP(D82,Gruppenplatzierung!$B$2:$E$26,4,0)))</f>
        <v>Ungarn</v>
      </c>
      <c r="G82" s="132" t="str">
        <f ca="1">IF(VLOOKUP(RIGHT(E82,1),$D$5:$E$12,2,0)&lt;6,"",IF(COUNTIF(Gruppenplatzierung!$B$2:$C$26,E82)&lt;&gt;2,"PRÜFEN!",VLOOKUP(E82,Gruppenplatzierung!$B$2:$E$26,4,0)))</f>
        <v>Belgien</v>
      </c>
      <c r="H82" s="142">
        <f t="shared" si="3"/>
        <v>42547.875</v>
      </c>
      <c r="I82" s="163">
        <f t="shared" si="4"/>
        <v>42547.875</v>
      </c>
    </row>
    <row r="83" spans="1:9">
      <c r="A83" s="133">
        <v>43</v>
      </c>
      <c r="B83" s="138">
        <v>42548</v>
      </c>
      <c r="C83" s="139">
        <v>0.75</v>
      </c>
      <c r="D83" s="178" t="s">
        <v>79</v>
      </c>
      <c r="E83" s="178" t="s">
        <v>74</v>
      </c>
      <c r="F83" s="132" t="str">
        <f ca="1">IF(VLOOKUP(RIGHT(D83,1),$D$5:$E$12,2,0)&lt;6,"",IF(COUNTIF(Gruppenplatzierung!$B$2:$C$26,D83)&lt;&gt;2,"PRÜFEN!",VLOOKUP(D83,Gruppenplatzierung!$B$2:$E$26,4,0)))</f>
        <v>Italien</v>
      </c>
      <c r="G83" s="132" t="str">
        <f ca="1">IF(VLOOKUP(RIGHT(E83,1),$D$5:$E$12,2,0)&lt;6,"",IF(COUNTIF(Gruppenplatzierung!$B$2:$C$26,E83)&lt;&gt;2,"PRÜFEN!",VLOOKUP(E83,Gruppenplatzierung!$B$2:$E$26,4,0)))</f>
        <v>Spanien</v>
      </c>
      <c r="H83" s="142">
        <f t="shared" si="3"/>
        <v>42548.75</v>
      </c>
      <c r="I83" s="163">
        <f t="shared" si="4"/>
        <v>42548.75</v>
      </c>
    </row>
    <row r="84" spans="1:9">
      <c r="A84" s="133">
        <v>44</v>
      </c>
      <c r="B84" s="138">
        <v>42548</v>
      </c>
      <c r="C84" s="139">
        <v>0.875</v>
      </c>
      <c r="D84" s="178" t="s">
        <v>72</v>
      </c>
      <c r="E84" s="178" t="s">
        <v>80</v>
      </c>
      <c r="F84" s="132" t="str">
        <f ca="1">IF(VLOOKUP(RIGHT(D84,1),$D$5:$E$12,2,0)&lt;6,"",IF(COUNTIF(Gruppenplatzierung!$B$2:$C$26,D84)&lt;&gt;2,"PRÜFEN!",VLOOKUP(D84,Gruppenplatzierung!$B$2:$E$26,4,0)))</f>
        <v>England</v>
      </c>
      <c r="G84" s="132" t="str">
        <f ca="1">IF(VLOOKUP(RIGHT(E84,1),$D$5:$E$12,2,0)&lt;6,"",IF(COUNTIF(Gruppenplatzierung!$B$2:$C$26,E84)&lt;&gt;2,"PRÜFEN!",VLOOKUP(E84,Gruppenplatzierung!$B$2:$E$26,4,0)))</f>
        <v>Island</v>
      </c>
      <c r="H84" s="142">
        <f t="shared" si="3"/>
        <v>42548.875</v>
      </c>
      <c r="I84" s="163">
        <f t="shared" si="4"/>
        <v>42548.875</v>
      </c>
    </row>
    <row r="85" spans="1:9">
      <c r="A85" s="133">
        <v>45</v>
      </c>
      <c r="B85" s="138">
        <v>42551</v>
      </c>
      <c r="C85" s="139">
        <v>0.875</v>
      </c>
      <c r="D85" s="140">
        <v>37</v>
      </c>
      <c r="E85" s="140">
        <v>39</v>
      </c>
      <c r="F85" s="132" t="str">
        <f ca="1">IF(VLOOKUP(D85,'alle Spiele'!$B$40:$K$54,10,0)="x","",IF(VLOOKUP(D85,'alle Spiele'!$B$40:$J$54,7,0)&gt;VLOOKUP(D85,'alle Spiele'!$B$40:$J$54,9,0),VLOOKUP(D85,'alle Spiele'!$B$40:$G$54,4,0),VLOOKUP(D85,'alle Spiele'!$B$40:$G$54,6,0)))</f>
        <v>Polen</v>
      </c>
      <c r="G85" s="132" t="str">
        <f ca="1">IF(VLOOKUP(E85,'alle Spiele'!$B$40:$K$54,10,0)="x","",IF(VLOOKUP(E85,'alle Spiele'!$B$40:$J$54,7,0)&gt;VLOOKUP(E85,'alle Spiele'!$B$40:$J$54,9,0),VLOOKUP(E85,'alle Spiele'!$B$40:$G$54,4,0),VLOOKUP(E85,'alle Spiele'!$B$40:$G$54,6,0)))</f>
        <v>Portugal</v>
      </c>
      <c r="H85" s="142">
        <f t="shared" si="3"/>
        <v>42551.875</v>
      </c>
      <c r="I85" s="163">
        <f t="shared" si="4"/>
        <v>42551.875</v>
      </c>
    </row>
    <row r="86" spans="1:9">
      <c r="A86" s="133">
        <v>46</v>
      </c>
      <c r="B86" s="138">
        <v>42552</v>
      </c>
      <c r="C86" s="139">
        <v>0.875</v>
      </c>
      <c r="D86" s="140">
        <v>38</v>
      </c>
      <c r="E86" s="140">
        <v>42</v>
      </c>
      <c r="F86" s="132" t="str">
        <f ca="1">IF(VLOOKUP(D86,'alle Spiele'!$B$40:$K$54,10,0)="x","",IF(VLOOKUP(D86,'alle Spiele'!$B$40:$J$54,7,0)&gt;VLOOKUP(D86,'alle Spiele'!$B$40:$J$54,9,0),VLOOKUP(D86,'alle Spiele'!$B$40:$G$54,4,0),VLOOKUP(D86,'alle Spiele'!$B$40:$G$54,6,0)))</f>
        <v>Wales</v>
      </c>
      <c r="G86" s="132" t="str">
        <f>IF(VLOOKUP(E86,'alle Spiele'!$B$40:$K$54,10,0)="x","",IF(VLOOKUP(E86,'alle Spiele'!$B$40:$J$54,7,0)&gt;VLOOKUP(E86,'alle Spiele'!$B$40:$J$54,9,0),VLOOKUP(E86,'alle Spiele'!$B$40:$G$54,4,0),VLOOKUP(E86,'alle Spiele'!$B$40:$G$54,6,0)))</f>
        <v/>
      </c>
      <c r="H86" s="142">
        <f t="shared" si="3"/>
        <v>42552.875</v>
      </c>
      <c r="I86" s="163">
        <f t="shared" si="4"/>
        <v>42552.875</v>
      </c>
    </row>
    <row r="87" spans="1:9">
      <c r="A87" s="133">
        <v>47</v>
      </c>
      <c r="B87" s="138">
        <v>42553</v>
      </c>
      <c r="C87" s="139">
        <v>0.875</v>
      </c>
      <c r="D87" s="140">
        <v>41</v>
      </c>
      <c r="E87" s="140">
        <v>43</v>
      </c>
      <c r="F87" s="132" t="str">
        <f>IF(VLOOKUP(D87,'alle Spiele'!$B$40:$K$54,10,0)="x","",IF(VLOOKUP(D87,'alle Spiele'!$B$40:$J$54,7,0)&gt;VLOOKUP(D87,'alle Spiele'!$B$40:$J$54,9,0),VLOOKUP(D87,'alle Spiele'!$B$40:$G$54,4,0),VLOOKUP(D87,'alle Spiele'!$B$40:$G$54,6,0)))</f>
        <v/>
      </c>
      <c r="G87" s="132" t="str">
        <f>IF(VLOOKUP(E87,'alle Spiele'!$B$40:$K$54,10,0)="x","",IF(VLOOKUP(E87,'alle Spiele'!$B$40:$J$54,7,0)&gt;VLOOKUP(E87,'alle Spiele'!$B$40:$J$54,9,0),VLOOKUP(E87,'alle Spiele'!$B$40:$G$54,4,0),VLOOKUP(E87,'alle Spiele'!$B$40:$G$54,6,0)))</f>
        <v/>
      </c>
      <c r="H87" s="142">
        <f t="shared" si="3"/>
        <v>42553.875</v>
      </c>
      <c r="I87" s="163">
        <f t="shared" si="4"/>
        <v>42553.875</v>
      </c>
    </row>
    <row r="88" spans="1:9">
      <c r="A88" s="133">
        <v>48</v>
      </c>
      <c r="B88" s="138">
        <v>42554</v>
      </c>
      <c r="C88" s="139">
        <v>0.875</v>
      </c>
      <c r="D88" s="140">
        <v>40</v>
      </c>
      <c r="E88" s="140">
        <v>44</v>
      </c>
      <c r="F88" s="132" t="str">
        <f>IF(VLOOKUP(D88,'alle Spiele'!$B$40:$K$54,10,0)="x","",IF(VLOOKUP(D88,'alle Spiele'!$B$40:$J$54,7,0)&gt;VLOOKUP(D88,'alle Spiele'!$B$40:$J$54,9,0),VLOOKUP(D88,'alle Spiele'!$B$40:$G$54,4,0),VLOOKUP(D88,'alle Spiele'!$B$40:$G$54,6,0)))</f>
        <v/>
      </c>
      <c r="G88" s="132" t="str">
        <f>IF(VLOOKUP(E88,'alle Spiele'!$B$40:$K$54,10,0)="x","",IF(VLOOKUP(E88,'alle Spiele'!$B$40:$J$54,7,0)&gt;VLOOKUP(E88,'alle Spiele'!$B$40:$J$54,9,0),VLOOKUP(E88,'alle Spiele'!$B$40:$G$54,4,0),VLOOKUP(E88,'alle Spiele'!$B$40:$G$54,6,0)))</f>
        <v/>
      </c>
      <c r="H88" s="142">
        <f t="shared" si="3"/>
        <v>42554.875</v>
      </c>
      <c r="I88" s="163">
        <f t="shared" si="4"/>
        <v>42554.875</v>
      </c>
    </row>
    <row r="89" spans="1:9">
      <c r="A89" s="133">
        <v>49</v>
      </c>
      <c r="B89" s="138">
        <v>42557</v>
      </c>
      <c r="C89" s="139">
        <v>0.875</v>
      </c>
      <c r="D89" s="140">
        <v>45</v>
      </c>
      <c r="E89" s="140">
        <v>46</v>
      </c>
      <c r="F89" s="132" t="str">
        <f>IF(VLOOKUP(D89,'alle Spiele'!$B$40:$K$54,10,0)="x","",IF(VLOOKUP(D89,'alle Spiele'!$B$40:$J$54,7,0)&gt;VLOOKUP(D89,'alle Spiele'!$B$40:$J$54,9,0),VLOOKUP(D89,'alle Spiele'!$B$40:$G$54,4,0),VLOOKUP(D89,'alle Spiele'!$B$40:$G$54,6,0)))</f>
        <v/>
      </c>
      <c r="G89" s="132" t="str">
        <f>IF(VLOOKUP(E89,'alle Spiele'!$B$40:$K$54,10,0)="x","",IF(VLOOKUP(E89,'alle Spiele'!$B$40:$J$54,7,0)&gt;VLOOKUP(E89,'alle Spiele'!$B$40:$J$54,9,0),VLOOKUP(E89,'alle Spiele'!$B$40:$G$54,4,0),VLOOKUP(E89,'alle Spiele'!$B$40:$G$54,6,0)))</f>
        <v/>
      </c>
      <c r="H89" s="142">
        <f t="shared" si="3"/>
        <v>42557.875</v>
      </c>
      <c r="I89" s="163">
        <f t="shared" si="4"/>
        <v>42557.875</v>
      </c>
    </row>
    <row r="90" spans="1:9">
      <c r="A90" s="133">
        <v>50</v>
      </c>
      <c r="B90" s="138">
        <v>42558</v>
      </c>
      <c r="C90" s="139">
        <v>0.875</v>
      </c>
      <c r="D90" s="140">
        <v>47</v>
      </c>
      <c r="E90" s="140">
        <v>48</v>
      </c>
      <c r="F90" s="132" t="str">
        <f>IF(VLOOKUP(D90,'alle Spiele'!$B$40:$K$54,10,0)="x","",IF(VLOOKUP(D90,'alle Spiele'!$B$40:$J$54,7,0)&gt;VLOOKUP(D90,'alle Spiele'!$B$40:$J$54,9,0),VLOOKUP(D90,'alle Spiele'!$B$40:$G$54,4,0),VLOOKUP(D90,'alle Spiele'!$B$40:$G$54,6,0)))</f>
        <v/>
      </c>
      <c r="G90" s="132" t="str">
        <f>IF(VLOOKUP(E90,'alle Spiele'!$B$40:$K$54,10,0)="x","",IF(VLOOKUP(E90,'alle Spiele'!$B$40:$J$54,7,0)&gt;VLOOKUP(E90,'alle Spiele'!$B$40:$J$54,9,0),VLOOKUP(E90,'alle Spiele'!$B$40:$G$54,4,0),VLOOKUP(E90,'alle Spiele'!$B$40:$G$54,6,0)))</f>
        <v/>
      </c>
      <c r="H90" s="142">
        <f t="shared" si="3"/>
        <v>42558.875</v>
      </c>
      <c r="I90" s="163">
        <f t="shared" si="4"/>
        <v>42558.875</v>
      </c>
    </row>
    <row r="91" spans="1:9" ht="13.5" thickBot="1">
      <c r="A91" s="134">
        <v>51</v>
      </c>
      <c r="B91" s="164">
        <v>42561</v>
      </c>
      <c r="C91" s="179">
        <v>0.875</v>
      </c>
      <c r="D91" s="165">
        <v>49</v>
      </c>
      <c r="E91" s="165">
        <v>50</v>
      </c>
      <c r="F91" s="166" t="str">
        <f>IF(VLOOKUP(D91,'alle Spiele'!$B$40:$K$54,10,0)="x","",IF(VLOOKUP(D91,'alle Spiele'!$B$40:$J$54,7,0)&gt;VLOOKUP(D91,'alle Spiele'!$B$40:$J$54,9,0),VLOOKUP(D91,'alle Spiele'!$B$40:$G$54,4,0),VLOOKUP(D91,'alle Spiele'!$B$40:$G$54,6,0)))</f>
        <v/>
      </c>
      <c r="G91" s="166" t="str">
        <f>IF(VLOOKUP(E91,'alle Spiele'!$B$40:$K$54,10,0)="x","",IF(VLOOKUP(E91,'alle Spiele'!$B$40:$J$54,7,0)&gt;VLOOKUP(E91,'alle Spiele'!$B$40:$J$54,9,0),VLOOKUP(E91,'alle Spiele'!$B$40:$G$54,4,0),VLOOKUP(E91,'alle Spiele'!$B$40:$G$54,6,0)))</f>
        <v/>
      </c>
      <c r="H91" s="167">
        <f t="shared" si="3"/>
        <v>42561.875</v>
      </c>
      <c r="I91" s="168">
        <f t="shared" si="4"/>
        <v>42561.875</v>
      </c>
    </row>
  </sheetData>
  <sheetProtection sheet="1" objects="1" scenarios="1"/>
  <mergeCells count="2">
    <mergeCell ref="H37:I37"/>
    <mergeCell ref="G3:K3"/>
  </mergeCells>
  <dataValidations disablePrompts="1" count="1">
    <dataValidation type="list" allowBlank="1" showInputMessage="1" showErrorMessage="1" sqref="H38">
      <formula1>"plus,minus"</formula1>
    </dataValidation>
  </dataValidation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24</vt:i4>
      </vt:variant>
    </vt:vector>
  </HeadingPairs>
  <TitlesOfParts>
    <vt:vector size="32" baseType="lpstr">
      <vt:lpstr>Beschreibung</vt:lpstr>
      <vt:lpstr>alle Spiele</vt:lpstr>
      <vt:lpstr>Gruppenplatzierung</vt:lpstr>
      <vt:lpstr>KO-Runde</vt:lpstr>
      <vt:lpstr>Tipp-Rangliste</vt:lpstr>
      <vt:lpstr>Punktsystem</vt:lpstr>
      <vt:lpstr>Tipppunkte</vt:lpstr>
      <vt:lpstr>Stammdaten</vt:lpstr>
      <vt:lpstr>AnzahlSpieleA</vt:lpstr>
      <vt:lpstr>AnzahlSpieleB</vt:lpstr>
      <vt:lpstr>AnzahlSpieleC</vt:lpstr>
      <vt:lpstr>AnzahlSpieleD</vt:lpstr>
      <vt:lpstr>AnzahlSpieleE</vt:lpstr>
      <vt:lpstr>AnzahlSpieleF</vt:lpstr>
      <vt:lpstr>AnzahlSpieleH</vt:lpstr>
      <vt:lpstr>'alle Spiele'!Druckbereich</vt:lpstr>
      <vt:lpstr>Gruppenplatzierung!Druckbereich</vt:lpstr>
      <vt:lpstr>Tipppunkte!Druckbereich</vt:lpstr>
      <vt:lpstr>'alle Spiele'!Drucktitel</vt:lpstr>
      <vt:lpstr>Tipppunkte!Drucktitel</vt:lpstr>
      <vt:lpstr>PlatzierungenA</vt:lpstr>
      <vt:lpstr>PlatzierungenB</vt:lpstr>
      <vt:lpstr>PlatzierungenC</vt:lpstr>
      <vt:lpstr>PlatzierungenD</vt:lpstr>
      <vt:lpstr>PlatzierungenE</vt:lpstr>
      <vt:lpstr>PlatzierungenF</vt:lpstr>
      <vt:lpstr>PlatzierungenH</vt:lpstr>
      <vt:lpstr>'alle Spiele'!TABLE</vt:lpstr>
      <vt:lpstr>Tipppunkte!TABLE</vt:lpstr>
      <vt:lpstr>'alle Spiele'!TABLE_2</vt:lpstr>
      <vt:lpstr>Tipppunkte!TABLE_2</vt:lpstr>
      <vt:lpstr>Teams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WM-Tipptabelle 2010</dc:title>
  <dc:creator>Wolfgang Schmidt-Sielex</dc:creator>
  <cp:lastModifiedBy>W</cp:lastModifiedBy>
  <cp:lastPrinted>2014-05-19T18:35:54Z</cp:lastPrinted>
  <dcterms:created xsi:type="dcterms:W3CDTF">2002-05-23T07:29:24Z</dcterms:created>
  <dcterms:modified xsi:type="dcterms:W3CDTF">2016-06-26T06:59:15Z</dcterms:modified>
</cp:coreProperties>
</file>